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riemccray/Desktop/"/>
    </mc:Choice>
  </mc:AlternateContent>
  <xr:revisionPtr revIDLastSave="0" documentId="8_{C52C659E-C51A-2742-9ECC-30DF304F5845}" xr6:coauthVersionLast="47" xr6:coauthVersionMax="47" xr10:uidLastSave="{00000000-0000-0000-0000-000000000000}"/>
  <bookViews>
    <workbookView xWindow="0" yWindow="600" windowWidth="14620" windowHeight="15580" xr2:uid="{EA4CE5BA-4BCE-4AA7-9178-C9A19F8E022E}"/>
  </bookViews>
  <sheets>
    <sheet name="Institutional Activity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7" i="1" l="1"/>
  <c r="I127" i="1"/>
  <c r="H127" i="1"/>
  <c r="G127" i="1"/>
  <c r="F127" i="1"/>
  <c r="E127" i="1"/>
  <c r="J126" i="1"/>
  <c r="I126" i="1"/>
  <c r="H126" i="1"/>
  <c r="G126" i="1"/>
  <c r="F126" i="1"/>
  <c r="E126" i="1"/>
  <c r="J125" i="1"/>
  <c r="I125" i="1"/>
  <c r="H125" i="1"/>
  <c r="G125" i="1"/>
  <c r="F125" i="1"/>
  <c r="E125" i="1"/>
  <c r="D125" i="1"/>
  <c r="G117" i="1" l="1"/>
  <c r="F117" i="1"/>
  <c r="E117" i="1"/>
  <c r="D117" i="1"/>
  <c r="G116" i="1"/>
  <c r="F116" i="1"/>
  <c r="E116" i="1"/>
  <c r="D116" i="1"/>
  <c r="K115" i="1"/>
  <c r="K114" i="1"/>
  <c r="K113" i="1"/>
  <c r="K111" i="1"/>
  <c r="K7" i="1" l="1"/>
  <c r="K106" i="1"/>
  <c r="K105" i="1"/>
  <c r="K101" i="1"/>
  <c r="K100" i="1"/>
  <c r="K99" i="1"/>
  <c r="K89" i="1"/>
  <c r="K90" i="1"/>
  <c r="K88" i="1"/>
  <c r="K87" i="1"/>
  <c r="K86" i="1"/>
  <c r="K85" i="1"/>
  <c r="K84" i="1"/>
  <c r="K82" i="1"/>
  <c r="K81" i="1"/>
  <c r="K80" i="1"/>
  <c r="K79" i="1"/>
  <c r="K78" i="1"/>
  <c r="K61" i="1"/>
  <c r="K62" i="1"/>
  <c r="K63" i="1"/>
  <c r="K64" i="1"/>
  <c r="K65" i="1"/>
  <c r="K66" i="1"/>
  <c r="K67" i="1"/>
  <c r="K60" i="1"/>
  <c r="K59" i="1"/>
  <c r="K55" i="1"/>
  <c r="K54" i="1"/>
  <c r="K49" i="1"/>
  <c r="K48" i="1"/>
  <c r="K47" i="1"/>
  <c r="K31" i="1"/>
  <c r="K39" i="1"/>
  <c r="K40" i="1"/>
  <c r="K41" i="1"/>
  <c r="K42" i="1"/>
  <c r="K43" i="1"/>
  <c r="K44" i="1"/>
  <c r="K45" i="1"/>
  <c r="K38" i="1"/>
  <c r="K37" i="1"/>
  <c r="K36" i="1"/>
  <c r="K35" i="1"/>
  <c r="K34" i="1"/>
  <c r="K33" i="1"/>
  <c r="K32" i="1"/>
  <c r="K29" i="1"/>
  <c r="K28" i="1"/>
  <c r="K27" i="1"/>
  <c r="K26" i="1"/>
  <c r="K25" i="1"/>
  <c r="K24" i="1"/>
  <c r="K23" i="1"/>
  <c r="K22" i="1"/>
  <c r="K21" i="1"/>
  <c r="K14" i="1"/>
  <c r="K15" i="1"/>
  <c r="K16" i="1"/>
  <c r="K17" i="1"/>
  <c r="K18" i="1"/>
  <c r="K19" i="1"/>
  <c r="K13" i="1"/>
  <c r="K12" i="1"/>
  <c r="K11" i="1"/>
  <c r="K9" i="1"/>
  <c r="K8" i="1"/>
  <c r="D102" i="1"/>
  <c r="D103" i="1"/>
  <c r="D109" i="1" l="1"/>
  <c r="D108" i="1"/>
  <c r="D92" i="1"/>
  <c r="D93" i="1"/>
  <c r="D94" i="1"/>
  <c r="D95" i="1"/>
  <c r="D96" i="1"/>
  <c r="D97" i="1"/>
  <c r="D91" i="1"/>
  <c r="D74" i="1" l="1"/>
  <c r="D69" i="1"/>
  <c r="D70" i="1"/>
  <c r="D71" i="1"/>
  <c r="D72" i="1"/>
  <c r="D73" i="1"/>
  <c r="D75" i="1"/>
  <c r="D76" i="1"/>
  <c r="D68" i="1"/>
  <c r="F69" i="1"/>
  <c r="F68" i="1"/>
  <c r="E68" i="1"/>
  <c r="E70" i="1"/>
  <c r="E69" i="1"/>
  <c r="D52" i="1"/>
  <c r="D51" i="1"/>
  <c r="D50" i="1"/>
  <c r="D57" i="1"/>
  <c r="D56" i="1"/>
  <c r="E92" i="1"/>
  <c r="E93" i="1"/>
  <c r="E94" i="1"/>
  <c r="E95" i="1"/>
  <c r="E96" i="1"/>
  <c r="E97" i="1"/>
  <c r="E102" i="1"/>
  <c r="E103" i="1"/>
  <c r="E108" i="1"/>
  <c r="E109" i="1"/>
  <c r="E91" i="1"/>
  <c r="F109" i="1" l="1"/>
  <c r="J108" i="1"/>
  <c r="I108" i="1"/>
  <c r="H108" i="1"/>
  <c r="G108" i="1"/>
  <c r="F108" i="1"/>
  <c r="J107" i="1"/>
  <c r="J109" i="1" s="1"/>
  <c r="I107" i="1"/>
  <c r="I109" i="1" s="1"/>
  <c r="H107" i="1"/>
  <c r="H109" i="1" s="1"/>
  <c r="G107" i="1"/>
  <c r="J103" i="1"/>
  <c r="I103" i="1"/>
  <c r="H103" i="1"/>
  <c r="G103" i="1"/>
  <c r="F103" i="1"/>
  <c r="J102" i="1"/>
  <c r="I102" i="1"/>
  <c r="H102" i="1"/>
  <c r="G102" i="1"/>
  <c r="F102" i="1"/>
  <c r="J97" i="1"/>
  <c r="I97" i="1"/>
  <c r="H97" i="1"/>
  <c r="G97" i="1"/>
  <c r="F97" i="1"/>
  <c r="J96" i="1"/>
  <c r="I96" i="1"/>
  <c r="H96" i="1"/>
  <c r="G96" i="1"/>
  <c r="F96" i="1"/>
  <c r="J95" i="1"/>
  <c r="I95" i="1"/>
  <c r="H95" i="1"/>
  <c r="G95" i="1"/>
  <c r="F95" i="1"/>
  <c r="J94" i="1"/>
  <c r="I94" i="1"/>
  <c r="H94" i="1"/>
  <c r="G94" i="1"/>
  <c r="F94" i="1"/>
  <c r="J93" i="1"/>
  <c r="I93" i="1"/>
  <c r="H93" i="1"/>
  <c r="G93" i="1"/>
  <c r="F93" i="1"/>
  <c r="J92" i="1"/>
  <c r="I92" i="1"/>
  <c r="H92" i="1"/>
  <c r="G92" i="1"/>
  <c r="F92" i="1"/>
  <c r="J91" i="1"/>
  <c r="I91" i="1"/>
  <c r="H91" i="1"/>
  <c r="G91" i="1"/>
  <c r="F91" i="1"/>
  <c r="J76" i="1"/>
  <c r="I76" i="1"/>
  <c r="H76" i="1"/>
  <c r="G76" i="1"/>
  <c r="F76" i="1"/>
  <c r="E76" i="1"/>
  <c r="J75" i="1"/>
  <c r="I75" i="1"/>
  <c r="H75" i="1"/>
  <c r="G75" i="1"/>
  <c r="F75" i="1"/>
  <c r="E75" i="1"/>
  <c r="J74" i="1"/>
  <c r="I74" i="1"/>
  <c r="H74" i="1"/>
  <c r="G74" i="1"/>
  <c r="F74" i="1"/>
  <c r="E74" i="1"/>
  <c r="J73" i="1"/>
  <c r="I73" i="1"/>
  <c r="H73" i="1"/>
  <c r="G73" i="1"/>
  <c r="F73" i="1"/>
  <c r="E73" i="1"/>
  <c r="J72" i="1"/>
  <c r="I72" i="1"/>
  <c r="H72" i="1"/>
  <c r="G72" i="1"/>
  <c r="F72" i="1"/>
  <c r="E72" i="1"/>
  <c r="J71" i="1"/>
  <c r="I71" i="1"/>
  <c r="H71" i="1"/>
  <c r="G71" i="1"/>
  <c r="F71" i="1"/>
  <c r="E71" i="1"/>
  <c r="J70" i="1"/>
  <c r="I70" i="1"/>
  <c r="H70" i="1"/>
  <c r="G70" i="1"/>
  <c r="F70" i="1"/>
  <c r="J69" i="1"/>
  <c r="I69" i="1"/>
  <c r="H69" i="1"/>
  <c r="G69" i="1"/>
  <c r="J68" i="1"/>
  <c r="I68" i="1"/>
  <c r="H68" i="1"/>
  <c r="G68" i="1"/>
  <c r="J57" i="1"/>
  <c r="I57" i="1"/>
  <c r="H57" i="1"/>
  <c r="G57" i="1"/>
  <c r="F57" i="1"/>
  <c r="E57" i="1"/>
  <c r="J56" i="1"/>
  <c r="I56" i="1"/>
  <c r="H56" i="1"/>
  <c r="G56" i="1"/>
  <c r="F56" i="1"/>
  <c r="E56" i="1"/>
  <c r="J52" i="1"/>
  <c r="I52" i="1"/>
  <c r="H52" i="1"/>
  <c r="G52" i="1"/>
  <c r="F52" i="1"/>
  <c r="E52" i="1"/>
  <c r="J51" i="1"/>
  <c r="I51" i="1"/>
  <c r="H51" i="1"/>
  <c r="G51" i="1"/>
  <c r="F51" i="1"/>
  <c r="E51" i="1"/>
  <c r="J50" i="1"/>
  <c r="I50" i="1"/>
  <c r="H50" i="1"/>
  <c r="G50" i="1"/>
  <c r="F50" i="1"/>
  <c r="E50" i="1"/>
  <c r="G109" i="1" l="1"/>
  <c r="K107" i="1"/>
</calcChain>
</file>

<file path=xl/sharedStrings.xml><?xml version="1.0" encoding="utf-8"?>
<sst xmlns="http://schemas.openxmlformats.org/spreadsheetml/2006/main" count="298" uniqueCount="127">
  <si>
    <t>Program</t>
  </si>
  <si>
    <t>Undergraduate and Graduate Enrollment</t>
  </si>
  <si>
    <t>Fall 2023</t>
  </si>
  <si>
    <t>Fall 2022</t>
  </si>
  <si>
    <t>Fall 2021</t>
  </si>
  <si>
    <t>Fall 2020</t>
  </si>
  <si>
    <t>Fall 2019</t>
  </si>
  <si>
    <t>Total Enrollment</t>
  </si>
  <si>
    <t>Total</t>
  </si>
  <si>
    <t>Fulton Campus</t>
  </si>
  <si>
    <t>Online</t>
  </si>
  <si>
    <t>Undergraduate Enrollment</t>
  </si>
  <si>
    <t>Full-Time Total</t>
  </si>
  <si>
    <t>Part-Time Total</t>
  </si>
  <si>
    <t>Graduate Enrollment</t>
  </si>
  <si>
    <t>Enrollment By Gender</t>
  </si>
  <si>
    <t>Male</t>
  </si>
  <si>
    <t>Female</t>
  </si>
  <si>
    <t>Male %</t>
  </si>
  <si>
    <t>Female %</t>
  </si>
  <si>
    <t>Enrollment By Status</t>
  </si>
  <si>
    <t>Full-Time</t>
  </si>
  <si>
    <t>Part-Time</t>
  </si>
  <si>
    <t>Full-Time %</t>
  </si>
  <si>
    <t>Part-Time %</t>
  </si>
  <si>
    <t>Enrollment By Race/Ethnicity</t>
  </si>
  <si>
    <t>U.S. Nonresident</t>
  </si>
  <si>
    <t>Hispanic/Latino</t>
  </si>
  <si>
    <t>American Indian or Alaska Native</t>
  </si>
  <si>
    <t>Asian</t>
  </si>
  <si>
    <t>Black or African American</t>
  </si>
  <si>
    <t>Native Hawaiian or Pacific Islander</t>
  </si>
  <si>
    <t>White</t>
  </si>
  <si>
    <t>Two or More Races</t>
  </si>
  <si>
    <t>Race and Ethnicity Unknown</t>
  </si>
  <si>
    <t>U.S. Nonresident %</t>
  </si>
  <si>
    <t>Hispanic/Latino %</t>
  </si>
  <si>
    <t>American Indian or Alaska Native %</t>
  </si>
  <si>
    <t>Asian %</t>
  </si>
  <si>
    <t>Black or African American %</t>
  </si>
  <si>
    <t>Native Hawaiian or Pacific Islander %</t>
  </si>
  <si>
    <t>White %</t>
  </si>
  <si>
    <t>Two or More Races %</t>
  </si>
  <si>
    <t>Race and Ethnicity Unknown %</t>
  </si>
  <si>
    <t xml:space="preserve"> Undergraduate Enrollment By Type</t>
  </si>
  <si>
    <t>Degree Seeking</t>
  </si>
  <si>
    <t>First-Time</t>
  </si>
  <si>
    <t>Transfer-In</t>
  </si>
  <si>
    <t>Continuing / Returning</t>
  </si>
  <si>
    <t>Non-Degree Seeking</t>
  </si>
  <si>
    <t>Enrollment By Level</t>
  </si>
  <si>
    <t>Equestrian Studies</t>
  </si>
  <si>
    <t>Humanities</t>
  </si>
  <si>
    <t>Science and Health</t>
  </si>
  <si>
    <t>Social Sciences</t>
  </si>
  <si>
    <t>Education</t>
  </si>
  <si>
    <t>Business and Technology</t>
  </si>
  <si>
    <t>Equestrian Studies %</t>
  </si>
  <si>
    <t>Humanities %</t>
  </si>
  <si>
    <t>Science and Health %</t>
  </si>
  <si>
    <t>Social Sciences %</t>
  </si>
  <si>
    <t>Education %</t>
  </si>
  <si>
    <t>Business and Technology %</t>
  </si>
  <si>
    <t>All Programs</t>
  </si>
  <si>
    <t>NULL</t>
  </si>
  <si>
    <t>NULL %</t>
  </si>
  <si>
    <t>Institution Activity Report</t>
  </si>
  <si>
    <t>Other</t>
  </si>
  <si>
    <t>Other %</t>
  </si>
  <si>
    <t>Unknown</t>
  </si>
  <si>
    <t>FALL 2017 - Fall 2023</t>
  </si>
  <si>
    <t>Fall 2016 - Fall 2022</t>
  </si>
  <si>
    <t>Fall 2015-Fall 2021</t>
  </si>
  <si>
    <t>Fall 2014 - Fall 2020</t>
  </si>
  <si>
    <t>Fall 2013 - Fall 2019</t>
  </si>
  <si>
    <t xml:space="preserve">Total </t>
  </si>
  <si>
    <t>Graduated</t>
  </si>
  <si>
    <t>Did Not Graduate</t>
  </si>
  <si>
    <t>Graduated %</t>
  </si>
  <si>
    <t>Did Not Graduate %</t>
  </si>
  <si>
    <t>Returned</t>
  </si>
  <si>
    <t>Did Not Return</t>
  </si>
  <si>
    <t>Returned %</t>
  </si>
  <si>
    <t>Did Not Return %</t>
  </si>
  <si>
    <t>Fall to Fall Retention - First Time Full Time Freshman</t>
  </si>
  <si>
    <t>Fall 2023 - Fall 2024</t>
  </si>
  <si>
    <t>Fall 2022 - Fall 2023</t>
  </si>
  <si>
    <t>Fall 2021 - Fall 2022</t>
  </si>
  <si>
    <t>Fall 2020 - Fall 2021</t>
  </si>
  <si>
    <t>Fall 2019 - Fall 2020</t>
  </si>
  <si>
    <t>-</t>
  </si>
  <si>
    <t>6 Year Graduation - First Time Full Time Freshman</t>
  </si>
  <si>
    <t>Fall 2024</t>
  </si>
  <si>
    <t>5 Year Averages</t>
  </si>
  <si>
    <t>SU</t>
  </si>
  <si>
    <t>AU</t>
  </si>
  <si>
    <t>AG</t>
  </si>
  <si>
    <t>DC</t>
  </si>
  <si>
    <t>School</t>
  </si>
  <si>
    <t>All Schools</t>
  </si>
  <si>
    <t>Fall 2018 - Fall 2024</t>
  </si>
  <si>
    <t>Fall 2024 - Fall 2025</t>
  </si>
  <si>
    <t>Fall 2025</t>
  </si>
  <si>
    <t>Fall 2019 - Fall 2025</t>
  </si>
  <si>
    <t>Fall 2025 - Fall 2026</t>
  </si>
  <si>
    <t>Graduate Enrollment By Type</t>
  </si>
  <si>
    <t>3 Year Graduate Graduation Rate</t>
  </si>
  <si>
    <t>Fall 2022 - Fall 2025</t>
  </si>
  <si>
    <t>FALL 2021 - Fall 2024</t>
  </si>
  <si>
    <t>FALL 2020 - Fall 2023</t>
  </si>
  <si>
    <t>Fall 2019- Fall 2022</t>
  </si>
  <si>
    <t>Fall 2018-Fall 2021</t>
  </si>
  <si>
    <t>Fall 2017 - Fall 2020</t>
  </si>
  <si>
    <t>Fall 2016 - Fall 2019</t>
  </si>
  <si>
    <t>Retention Rates</t>
  </si>
  <si>
    <t>Spring Retained</t>
  </si>
  <si>
    <t>Summer Retained</t>
  </si>
  <si>
    <t>123*</t>
  </si>
  <si>
    <t>Fall Retained</t>
  </si>
  <si>
    <t>99*</t>
  </si>
  <si>
    <t>118*</t>
  </si>
  <si>
    <t>239*</t>
  </si>
  <si>
    <t>Spring Retained %</t>
  </si>
  <si>
    <t>Summer Retained %</t>
  </si>
  <si>
    <t>Fall Retained %</t>
  </si>
  <si>
    <t>* Indicates a student graduated and is not inclued in the retention calculation</t>
  </si>
  <si>
    <t>^ Indicates a student moved programs and is not inclued in the retention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</si>
</sst>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0" tint="-0.249977111117893"/>
      <name val="Georgia"/>
      <family val="1"/>
    </font>
    <font>
      <b/>
      <sz val="11"/>
      <color theme="0" tint="-0.499984740745262"/>
      <name val="Georgia"/>
      <family val="1"/>
    </font>
    <font>
      <sz val="11"/>
      <color theme="1"/>
      <name val="Georgia"/>
      <family val="1"/>
    </font>
    <font>
      <b/>
      <sz val="11"/>
      <color theme="0"/>
      <name val="Georgia"/>
      <family val="1"/>
    </font>
    <font>
      <sz val="11"/>
      <color theme="0"/>
      <name val="Georgia"/>
      <family val="1"/>
    </font>
    <font>
      <b/>
      <sz val="11"/>
      <color theme="1"/>
      <name val="Georgia"/>
      <family val="1"/>
    </font>
    <font>
      <sz val="16"/>
      <color theme="1"/>
      <name val="Georgia"/>
      <family val="1"/>
    </font>
    <font>
      <sz val="11"/>
      <color theme="0"/>
      <name val="Calibri"/>
      <family val="2"/>
      <scheme val="minor"/>
    </font>
    <font>
      <sz val="11"/>
      <name val="Georgia"/>
      <family val="1"/>
    </font>
    <font>
      <sz val="14"/>
      <color theme="0" tint="-0.249977111117893"/>
      <name val="Georgia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right"/>
    </xf>
    <xf numFmtId="0" fontId="4" fillId="3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right"/>
    </xf>
    <xf numFmtId="0" fontId="4" fillId="3" borderId="1" xfId="0" applyFont="1" applyFill="1" applyBorder="1"/>
    <xf numFmtId="0" fontId="4" fillId="3" borderId="2" xfId="0" applyFont="1" applyFill="1" applyBorder="1"/>
    <xf numFmtId="0" fontId="4" fillId="3" borderId="4" xfId="0" applyFont="1" applyFill="1" applyBorder="1"/>
    <xf numFmtId="0" fontId="4" fillId="3" borderId="0" xfId="0" applyFont="1" applyFill="1"/>
    <xf numFmtId="0" fontId="4" fillId="3" borderId="15" xfId="0" applyFont="1" applyFill="1" applyBorder="1"/>
    <xf numFmtId="0" fontId="4" fillId="3" borderId="16" xfId="0" applyFont="1" applyFill="1" applyBorder="1"/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0" fillId="3" borderId="16" xfId="0" applyFont="1" applyFill="1" applyBorder="1" applyAlignment="1">
      <alignment horizontal="right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10" fontId="4" fillId="3" borderId="32" xfId="2" applyNumberFormat="1" applyFont="1" applyFill="1" applyBorder="1" applyAlignment="1">
      <alignment horizontal="center" vertical="center"/>
    </xf>
    <xf numFmtId="10" fontId="4" fillId="3" borderId="35" xfId="2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10" fillId="3" borderId="32" xfId="0" applyFont="1" applyFill="1" applyBorder="1" applyAlignment="1">
      <alignment horizontal="center"/>
    </xf>
    <xf numFmtId="1" fontId="3" fillId="3" borderId="36" xfId="0" applyNumberFormat="1" applyFont="1" applyFill="1" applyBorder="1" applyAlignment="1">
      <alignment horizontal="center" vertical="center"/>
    </xf>
    <xf numFmtId="1" fontId="8" fillId="3" borderId="37" xfId="0" applyNumberFormat="1" applyFont="1" applyFill="1" applyBorder="1" applyAlignment="1">
      <alignment horizontal="center" vertical="center"/>
    </xf>
    <xf numFmtId="1" fontId="6" fillId="4" borderId="38" xfId="0" applyNumberFormat="1" applyFont="1" applyFill="1" applyBorder="1" applyAlignment="1">
      <alignment horizontal="center" vertical="center"/>
    </xf>
    <xf numFmtId="1" fontId="4" fillId="3" borderId="37" xfId="0" applyNumberFormat="1" applyFont="1" applyFill="1" applyBorder="1" applyAlignment="1">
      <alignment horizontal="center" vertical="center"/>
    </xf>
    <xf numFmtId="1" fontId="4" fillId="3" borderId="37" xfId="2" applyNumberFormat="1" applyFont="1" applyFill="1" applyBorder="1" applyAlignment="1">
      <alignment horizontal="center" vertical="center"/>
    </xf>
    <xf numFmtId="1" fontId="10" fillId="3" borderId="37" xfId="1" applyNumberFormat="1" applyFont="1" applyFill="1" applyBorder="1" applyAlignment="1">
      <alignment horizontal="center"/>
    </xf>
    <xf numFmtId="1" fontId="10" fillId="3" borderId="39" xfId="1" applyNumberFormat="1" applyFont="1" applyFill="1" applyBorder="1" applyAlignment="1">
      <alignment horizontal="center"/>
    </xf>
    <xf numFmtId="1" fontId="0" fillId="3" borderId="0" xfId="0" applyNumberFormat="1" applyFill="1"/>
    <xf numFmtId="0" fontId="0" fillId="3" borderId="31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32" xfId="0" applyFill="1" applyBorder="1" applyAlignment="1">
      <alignment horizontal="center"/>
    </xf>
    <xf numFmtId="1" fontId="0" fillId="3" borderId="37" xfId="2" applyNumberFormat="1" applyFont="1" applyFill="1" applyBorder="1" applyAlignment="1">
      <alignment horizontal="center"/>
    </xf>
    <xf numFmtId="10" fontId="0" fillId="3" borderId="32" xfId="2" applyNumberFormat="1" applyFont="1" applyFill="1" applyBorder="1" applyAlignment="1">
      <alignment horizontal="center"/>
    </xf>
    <xf numFmtId="0" fontId="9" fillId="4" borderId="29" xfId="0" applyFont="1" applyFill="1" applyBorder="1" applyAlignment="1">
      <alignment vertical="center"/>
    </xf>
    <xf numFmtId="0" fontId="9" fillId="4" borderId="30" xfId="0" applyFont="1" applyFill="1" applyBorder="1" applyAlignment="1">
      <alignment vertical="center"/>
    </xf>
    <xf numFmtId="1" fontId="9" fillId="4" borderId="38" xfId="0" applyNumberFormat="1" applyFont="1" applyFill="1" applyBorder="1" applyAlignment="1">
      <alignment vertical="center"/>
    </xf>
    <xf numFmtId="10" fontId="10" fillId="3" borderId="32" xfId="1" applyNumberFormat="1" applyFont="1" applyFill="1" applyBorder="1" applyAlignment="1">
      <alignment horizontal="center"/>
    </xf>
    <xf numFmtId="10" fontId="10" fillId="3" borderId="35" xfId="1" applyNumberFormat="1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10" fontId="0" fillId="3" borderId="35" xfId="2" applyNumberFormat="1" applyFont="1" applyFill="1" applyBorder="1" applyAlignment="1">
      <alignment horizontal="center"/>
    </xf>
    <xf numFmtId="10" fontId="4" fillId="3" borderId="14" xfId="2" applyNumberFormat="1" applyFont="1" applyFill="1" applyBorder="1" applyAlignment="1">
      <alignment horizontal="center" vertical="center"/>
    </xf>
    <xf numFmtId="10" fontId="4" fillId="3" borderId="26" xfId="2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0" fontId="0" fillId="3" borderId="14" xfId="2" applyNumberFormat="1" applyFont="1" applyFill="1" applyBorder="1" applyAlignment="1">
      <alignment horizontal="center"/>
    </xf>
    <xf numFmtId="10" fontId="0" fillId="3" borderId="26" xfId="2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10" fontId="10" fillId="3" borderId="14" xfId="1" applyNumberFormat="1" applyFont="1" applyFill="1" applyBorder="1" applyAlignment="1">
      <alignment horizontal="center"/>
    </xf>
    <xf numFmtId="10" fontId="10" fillId="3" borderId="26" xfId="1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10" fontId="4" fillId="3" borderId="13" xfId="2" applyNumberFormat="1" applyFont="1" applyFill="1" applyBorder="1" applyAlignment="1">
      <alignment horizontal="center" vertical="center"/>
    </xf>
    <xf numFmtId="10" fontId="4" fillId="3" borderId="25" xfId="2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0" fontId="0" fillId="3" borderId="13" xfId="2" applyNumberFormat="1" applyFont="1" applyFill="1" applyBorder="1" applyAlignment="1">
      <alignment horizontal="center"/>
    </xf>
    <xf numFmtId="10" fontId="0" fillId="3" borderId="25" xfId="2" applyNumberFormat="1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0" fontId="10" fillId="3" borderId="13" xfId="1" applyNumberFormat="1" applyFont="1" applyFill="1" applyBorder="1" applyAlignment="1">
      <alignment horizontal="center"/>
    </xf>
    <xf numFmtId="10" fontId="10" fillId="3" borderId="25" xfId="1" applyNumberFormat="1" applyFont="1" applyFill="1" applyBorder="1" applyAlignment="1">
      <alignment horizontal="center"/>
    </xf>
    <xf numFmtId="1" fontId="4" fillId="3" borderId="42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 vertical="center"/>
    </xf>
    <xf numFmtId="1" fontId="4" fillId="3" borderId="3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44" xfId="0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5" xfId="0" applyFont="1" applyFill="1" applyBorder="1"/>
    <xf numFmtId="0" fontId="10" fillId="3" borderId="46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47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3" xfId="0" applyNumberFormat="1" applyFont="1" applyFill="1" applyBorder="1" applyAlignment="1">
      <alignment horizontal="center"/>
    </xf>
    <xf numFmtId="1" fontId="10" fillId="3" borderId="13" xfId="0" applyNumberFormat="1" applyFont="1" applyFill="1" applyBorder="1" applyAlignment="1">
      <alignment horizontal="center"/>
    </xf>
    <xf numFmtId="1" fontId="10" fillId="3" borderId="45" xfId="0" applyNumberFormat="1" applyFont="1" applyFill="1" applyBorder="1" applyAlignment="1">
      <alignment horizontal="center"/>
    </xf>
    <xf numFmtId="1" fontId="10" fillId="3" borderId="5" xfId="0" applyNumberFormat="1" applyFont="1" applyFill="1" applyBorder="1" applyAlignment="1">
      <alignment horizontal="center"/>
    </xf>
    <xf numFmtId="0" fontId="4" fillId="3" borderId="20" xfId="0" applyFont="1" applyFill="1" applyBorder="1"/>
    <xf numFmtId="0" fontId="4" fillId="3" borderId="17" xfId="0" applyFont="1" applyFill="1" applyBorder="1"/>
    <xf numFmtId="0" fontId="10" fillId="3" borderId="17" xfId="0" applyFont="1" applyFill="1" applyBorder="1" applyAlignment="1">
      <alignment horizontal="right"/>
    </xf>
    <xf numFmtId="10" fontId="10" fillId="3" borderId="18" xfId="1" applyNumberFormat="1" applyFont="1" applyFill="1" applyBorder="1" applyAlignment="1">
      <alignment horizontal="center"/>
    </xf>
    <xf numFmtId="1" fontId="10" fillId="3" borderId="18" xfId="1" applyNumberFormat="1" applyFont="1" applyFill="1" applyBorder="1" applyAlignment="1">
      <alignment horizontal="center"/>
    </xf>
    <xf numFmtId="1" fontId="10" fillId="3" borderId="48" xfId="0" applyNumberFormat="1" applyFont="1" applyFill="1" applyBorder="1" applyAlignment="1">
      <alignment horizontal="center"/>
    </xf>
    <xf numFmtId="1" fontId="10" fillId="3" borderId="18" xfId="0" applyNumberFormat="1" applyFont="1" applyFill="1" applyBorder="1" applyAlignment="1">
      <alignment horizontal="center"/>
    </xf>
    <xf numFmtId="1" fontId="10" fillId="3" borderId="49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15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11" fillId="2" borderId="36" xfId="0" applyNumberFormat="1" applyFont="1" applyFill="1" applyBorder="1" applyAlignment="1">
      <alignment horizontal="center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3">
    <cellStyle name="Normal" xfId="0" builtinId="0"/>
    <cellStyle name="Percent" xfId="1" builtinId="5"/>
    <cellStyle name="Percent 2" xfId="2" xr:uid="{F44856AA-A508-48C9-A757-9B233D9EDF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3959-6F07-415C-B017-EA42193F96B3}">
  <dimension ref="A1:K129"/>
  <sheetViews>
    <sheetView tabSelected="1" zoomScale="80" zoomScaleNormal="80" workbookViewId="0">
      <selection sqref="A1:J3"/>
    </sheetView>
  </sheetViews>
  <sheetFormatPr baseColWidth="10" defaultColWidth="17.33203125" defaultRowHeight="15" x14ac:dyDescent="0.2"/>
  <cols>
    <col min="1" max="2" width="17.33203125" style="1"/>
    <col min="3" max="3" width="38.5" style="1" bestFit="1" customWidth="1"/>
    <col min="4" max="4" width="20.6640625" style="74" bestFit="1" customWidth="1"/>
    <col min="5" max="5" width="17.5" style="35" customWidth="1"/>
    <col min="6" max="6" width="18.83203125" style="1" bestFit="1" customWidth="1"/>
    <col min="7" max="7" width="18" style="1" bestFit="1" customWidth="1"/>
    <col min="8" max="8" width="17" style="1" bestFit="1" customWidth="1"/>
    <col min="9" max="10" width="18" style="1" bestFit="1" customWidth="1"/>
    <col min="11" max="11" width="18" style="58" customWidth="1"/>
    <col min="12" max="16384" width="17.33203125" style="1"/>
  </cols>
  <sheetData>
    <row r="1" spans="1:11" ht="14.5" customHeight="1" x14ac:dyDescent="0.2">
      <c r="A1" s="184" t="s">
        <v>66</v>
      </c>
      <c r="B1" s="185"/>
      <c r="C1" s="185"/>
      <c r="D1" s="185"/>
      <c r="E1" s="185"/>
      <c r="F1" s="185"/>
      <c r="G1" s="185"/>
      <c r="H1" s="185"/>
      <c r="I1" s="185"/>
      <c r="J1" s="186"/>
      <c r="K1" s="182" t="s">
        <v>93</v>
      </c>
    </row>
    <row r="2" spans="1:11" ht="14.5" customHeight="1" x14ac:dyDescent="0.2">
      <c r="A2" s="187"/>
      <c r="B2" s="188"/>
      <c r="C2" s="188"/>
      <c r="D2" s="188"/>
      <c r="E2" s="188"/>
      <c r="F2" s="188"/>
      <c r="G2" s="188"/>
      <c r="H2" s="188"/>
      <c r="I2" s="188"/>
      <c r="J2" s="189"/>
      <c r="K2" s="183"/>
    </row>
    <row r="3" spans="1:11" ht="15" customHeight="1" thickBot="1" x14ac:dyDescent="0.25">
      <c r="A3" s="187"/>
      <c r="B3" s="188"/>
      <c r="C3" s="188"/>
      <c r="D3" s="188"/>
      <c r="E3" s="188"/>
      <c r="F3" s="188"/>
      <c r="G3" s="188"/>
      <c r="H3" s="188"/>
      <c r="I3" s="188"/>
      <c r="J3" s="189"/>
      <c r="K3" s="183"/>
    </row>
    <row r="4" spans="1:11" s="2" customFormat="1" x14ac:dyDescent="0.2">
      <c r="A4" s="190" t="s">
        <v>0</v>
      </c>
      <c r="B4" s="191"/>
      <c r="C4" s="191"/>
      <c r="D4" s="191"/>
      <c r="E4" s="191"/>
      <c r="F4" s="192"/>
      <c r="G4" s="190" t="s">
        <v>98</v>
      </c>
      <c r="H4" s="191"/>
      <c r="I4" s="191"/>
      <c r="J4" s="192"/>
      <c r="K4" s="51"/>
    </row>
    <row r="5" spans="1:11" ht="26.5" customHeight="1" thickBot="1" x14ac:dyDescent="0.25">
      <c r="A5" s="167" t="s">
        <v>63</v>
      </c>
      <c r="B5" s="168"/>
      <c r="C5" s="168"/>
      <c r="D5" s="168"/>
      <c r="E5" s="168"/>
      <c r="F5" s="169"/>
      <c r="G5" s="167" t="s">
        <v>99</v>
      </c>
      <c r="H5" s="168"/>
      <c r="I5" s="168"/>
      <c r="J5" s="169"/>
      <c r="K5" s="52"/>
    </row>
    <row r="6" spans="1:11" ht="18" customHeight="1" thickBot="1" x14ac:dyDescent="0.25">
      <c r="A6" s="174" t="s">
        <v>1</v>
      </c>
      <c r="B6" s="175"/>
      <c r="C6" s="175"/>
      <c r="D6" s="3" t="s">
        <v>102</v>
      </c>
      <c r="E6" s="3" t="s">
        <v>92</v>
      </c>
      <c r="F6" s="3" t="s">
        <v>2</v>
      </c>
      <c r="G6" s="4" t="s">
        <v>3</v>
      </c>
      <c r="H6" s="3" t="s">
        <v>4</v>
      </c>
      <c r="I6" s="4" t="s">
        <v>5</v>
      </c>
      <c r="J6" s="5" t="s">
        <v>6</v>
      </c>
      <c r="K6" s="53"/>
    </row>
    <row r="7" spans="1:11" x14ac:dyDescent="0.2">
      <c r="A7" s="176" t="s">
        <v>7</v>
      </c>
      <c r="B7" s="177"/>
      <c r="C7" s="6" t="s">
        <v>8</v>
      </c>
      <c r="D7" s="7">
        <v>2009</v>
      </c>
      <c r="E7" s="42">
        <v>2046</v>
      </c>
      <c r="F7" s="7">
        <v>1756</v>
      </c>
      <c r="G7" s="8">
        <v>1508</v>
      </c>
      <c r="H7" s="7">
        <v>1737</v>
      </c>
      <c r="I7" s="8">
        <v>2114</v>
      </c>
      <c r="J7" s="9">
        <v>2153</v>
      </c>
      <c r="K7" s="54">
        <f>AVERAGE(D7:H7)</f>
        <v>1811.2</v>
      </c>
    </row>
    <row r="8" spans="1:11" x14ac:dyDescent="0.2">
      <c r="A8" s="163"/>
      <c r="B8" s="164"/>
      <c r="C8" s="10" t="s">
        <v>9</v>
      </c>
      <c r="D8" s="11">
        <v>946</v>
      </c>
      <c r="E8" s="43">
        <v>942</v>
      </c>
      <c r="F8" s="11">
        <v>887</v>
      </c>
      <c r="G8" s="12">
        <v>902</v>
      </c>
      <c r="H8" s="11">
        <v>1045</v>
      </c>
      <c r="I8" s="12">
        <v>1407</v>
      </c>
      <c r="J8" s="13">
        <v>1585</v>
      </c>
      <c r="K8" s="54">
        <f>AVERAGE(D8:H8)</f>
        <v>944.4</v>
      </c>
    </row>
    <row r="9" spans="1:11" ht="16" thickBot="1" x14ac:dyDescent="0.25">
      <c r="A9" s="165"/>
      <c r="B9" s="166"/>
      <c r="C9" s="14" t="s">
        <v>10</v>
      </c>
      <c r="D9" s="15">
        <v>1063</v>
      </c>
      <c r="E9" s="44">
        <v>1104</v>
      </c>
      <c r="F9" s="15">
        <v>869</v>
      </c>
      <c r="G9" s="16">
        <v>606</v>
      </c>
      <c r="H9" s="15">
        <v>692</v>
      </c>
      <c r="I9" s="16">
        <v>707</v>
      </c>
      <c r="J9" s="17">
        <v>568</v>
      </c>
      <c r="K9" s="54">
        <f>AVERAGE(D9:H9)</f>
        <v>866.8</v>
      </c>
    </row>
    <row r="10" spans="1:11" ht="18" customHeight="1" thickBot="1" x14ac:dyDescent="0.25">
      <c r="A10" s="174" t="s">
        <v>11</v>
      </c>
      <c r="B10" s="175"/>
      <c r="C10" s="175"/>
      <c r="D10" s="3" t="s">
        <v>102</v>
      </c>
      <c r="E10" s="3" t="s">
        <v>92</v>
      </c>
      <c r="F10" s="3" t="s">
        <v>2</v>
      </c>
      <c r="G10" s="4" t="s">
        <v>3</v>
      </c>
      <c r="H10" s="3" t="s">
        <v>4</v>
      </c>
      <c r="I10" s="4" t="s">
        <v>5</v>
      </c>
      <c r="J10" s="5" t="s">
        <v>6</v>
      </c>
      <c r="K10" s="53"/>
    </row>
    <row r="11" spans="1:11" x14ac:dyDescent="0.2">
      <c r="A11" s="176" t="s">
        <v>7</v>
      </c>
      <c r="B11" s="177"/>
      <c r="C11" s="6" t="s">
        <v>8</v>
      </c>
      <c r="D11" s="7">
        <v>1334</v>
      </c>
      <c r="E11" s="42">
        <v>1342</v>
      </c>
      <c r="F11" s="7">
        <v>1116</v>
      </c>
      <c r="G11" s="8">
        <v>791</v>
      </c>
      <c r="H11" s="7">
        <v>781</v>
      </c>
      <c r="I11" s="8">
        <v>882</v>
      </c>
      <c r="J11" s="9">
        <v>873</v>
      </c>
      <c r="K11" s="54">
        <f>AVERAGE(D11:H11)</f>
        <v>1072.8</v>
      </c>
    </row>
    <row r="12" spans="1:11" x14ac:dyDescent="0.2">
      <c r="A12" s="163"/>
      <c r="B12" s="164"/>
      <c r="C12" s="10" t="s">
        <v>9</v>
      </c>
      <c r="D12" s="11">
        <v>834</v>
      </c>
      <c r="E12" s="43">
        <v>823</v>
      </c>
      <c r="F12" s="11">
        <v>727</v>
      </c>
      <c r="G12" s="12">
        <v>650</v>
      </c>
      <c r="H12" s="11">
        <v>594</v>
      </c>
      <c r="I12" s="12">
        <v>648</v>
      </c>
      <c r="J12" s="13">
        <v>693</v>
      </c>
      <c r="K12" s="54">
        <f>AVERAGE(D12:H12)</f>
        <v>725.6</v>
      </c>
    </row>
    <row r="13" spans="1:11" x14ac:dyDescent="0.2">
      <c r="A13" s="178"/>
      <c r="B13" s="179"/>
      <c r="C13" s="14" t="s">
        <v>10</v>
      </c>
      <c r="D13" s="15">
        <v>500</v>
      </c>
      <c r="E13" s="44">
        <v>519</v>
      </c>
      <c r="F13" s="15">
        <v>389</v>
      </c>
      <c r="G13" s="16">
        <v>141</v>
      </c>
      <c r="H13" s="15">
        <v>187</v>
      </c>
      <c r="I13" s="16">
        <v>234</v>
      </c>
      <c r="J13" s="17">
        <v>180</v>
      </c>
      <c r="K13" s="105">
        <f>AVERAGE(D13:H13)</f>
        <v>347.2</v>
      </c>
    </row>
    <row r="14" spans="1:11" x14ac:dyDescent="0.2">
      <c r="A14" s="161" t="s">
        <v>12</v>
      </c>
      <c r="B14" s="162"/>
      <c r="C14" s="18" t="s">
        <v>8</v>
      </c>
      <c r="D14" s="19">
        <v>1149</v>
      </c>
      <c r="E14" s="45">
        <v>1037</v>
      </c>
      <c r="F14" s="19">
        <v>787</v>
      </c>
      <c r="G14" s="20">
        <v>646</v>
      </c>
      <c r="H14" s="19">
        <v>608</v>
      </c>
      <c r="I14" s="20">
        <v>692</v>
      </c>
      <c r="J14" s="21">
        <v>701</v>
      </c>
      <c r="K14" s="54">
        <f t="shared" ref="K14:K19" si="0">AVERAGE(D14:H14)</f>
        <v>845.4</v>
      </c>
    </row>
    <row r="15" spans="1:11" x14ac:dyDescent="0.2">
      <c r="A15" s="163"/>
      <c r="B15" s="164"/>
      <c r="C15" s="10" t="s">
        <v>9</v>
      </c>
      <c r="D15" s="11">
        <v>787</v>
      </c>
      <c r="E15" s="43">
        <v>774</v>
      </c>
      <c r="F15" s="11">
        <v>680</v>
      </c>
      <c r="G15" s="12">
        <v>600</v>
      </c>
      <c r="H15" s="11">
        <v>529</v>
      </c>
      <c r="I15" s="12">
        <v>593</v>
      </c>
      <c r="J15" s="13">
        <v>634</v>
      </c>
      <c r="K15" s="54">
        <f t="shared" si="0"/>
        <v>674</v>
      </c>
    </row>
    <row r="16" spans="1:11" x14ac:dyDescent="0.2">
      <c r="A16" s="178"/>
      <c r="B16" s="179"/>
      <c r="C16" s="14" t="s">
        <v>10</v>
      </c>
      <c r="D16" s="15">
        <v>362</v>
      </c>
      <c r="E16" s="44">
        <v>263</v>
      </c>
      <c r="F16" s="15">
        <v>107</v>
      </c>
      <c r="G16" s="16">
        <v>46</v>
      </c>
      <c r="H16" s="15">
        <v>79</v>
      </c>
      <c r="I16" s="16">
        <v>99</v>
      </c>
      <c r="J16" s="17">
        <v>67</v>
      </c>
      <c r="K16" s="105">
        <f t="shared" si="0"/>
        <v>171.4</v>
      </c>
    </row>
    <row r="17" spans="1:11" x14ac:dyDescent="0.2">
      <c r="A17" s="161" t="s">
        <v>13</v>
      </c>
      <c r="B17" s="162"/>
      <c r="C17" s="18" t="s">
        <v>8</v>
      </c>
      <c r="D17" s="19">
        <v>185</v>
      </c>
      <c r="E17" s="45">
        <v>305</v>
      </c>
      <c r="F17" s="19">
        <v>329</v>
      </c>
      <c r="G17" s="20">
        <v>145</v>
      </c>
      <c r="H17" s="19">
        <v>173</v>
      </c>
      <c r="I17" s="20">
        <v>190</v>
      </c>
      <c r="J17" s="21">
        <v>172</v>
      </c>
      <c r="K17" s="54">
        <f t="shared" si="0"/>
        <v>227.4</v>
      </c>
    </row>
    <row r="18" spans="1:11" x14ac:dyDescent="0.2">
      <c r="A18" s="163"/>
      <c r="B18" s="164"/>
      <c r="C18" s="10" t="s">
        <v>9</v>
      </c>
      <c r="D18" s="11">
        <v>47</v>
      </c>
      <c r="E18" s="43">
        <v>49</v>
      </c>
      <c r="F18" s="11">
        <v>47</v>
      </c>
      <c r="G18" s="12">
        <v>50</v>
      </c>
      <c r="H18" s="11">
        <v>65</v>
      </c>
      <c r="I18" s="12">
        <v>55</v>
      </c>
      <c r="J18" s="13">
        <v>59</v>
      </c>
      <c r="K18" s="54">
        <f t="shared" si="0"/>
        <v>51.6</v>
      </c>
    </row>
    <row r="19" spans="1:11" ht="16" thickBot="1" x14ac:dyDescent="0.25">
      <c r="A19" s="165"/>
      <c r="B19" s="166"/>
      <c r="C19" s="14" t="s">
        <v>10</v>
      </c>
      <c r="D19" s="11">
        <v>138</v>
      </c>
      <c r="E19" s="43">
        <v>256</v>
      </c>
      <c r="F19" s="22">
        <v>282</v>
      </c>
      <c r="G19" s="23">
        <v>95</v>
      </c>
      <c r="H19" s="22">
        <v>108</v>
      </c>
      <c r="I19" s="23">
        <v>135</v>
      </c>
      <c r="J19" s="24">
        <v>113</v>
      </c>
      <c r="K19" s="54">
        <f t="shared" si="0"/>
        <v>175.8</v>
      </c>
    </row>
    <row r="20" spans="1:11" ht="18" customHeight="1" thickBot="1" x14ac:dyDescent="0.25">
      <c r="A20" s="174" t="s">
        <v>14</v>
      </c>
      <c r="B20" s="175"/>
      <c r="C20" s="175"/>
      <c r="D20" s="3" t="s">
        <v>102</v>
      </c>
      <c r="E20" s="3" t="s">
        <v>92</v>
      </c>
      <c r="F20" s="3" t="s">
        <v>2</v>
      </c>
      <c r="G20" s="4" t="s">
        <v>3</v>
      </c>
      <c r="H20" s="3" t="s">
        <v>4</v>
      </c>
      <c r="I20" s="4" t="s">
        <v>5</v>
      </c>
      <c r="J20" s="5" t="s">
        <v>6</v>
      </c>
      <c r="K20" s="53"/>
    </row>
    <row r="21" spans="1:11" x14ac:dyDescent="0.2">
      <c r="A21" s="176" t="s">
        <v>7</v>
      </c>
      <c r="B21" s="177"/>
      <c r="C21" s="10" t="s">
        <v>8</v>
      </c>
      <c r="D21" s="11">
        <v>675</v>
      </c>
      <c r="E21" s="43">
        <v>704</v>
      </c>
      <c r="F21" s="11">
        <v>640</v>
      </c>
      <c r="G21" s="12">
        <v>717</v>
      </c>
      <c r="H21" s="11">
        <v>956</v>
      </c>
      <c r="I21" s="12">
        <v>1232</v>
      </c>
      <c r="J21" s="13">
        <v>1280</v>
      </c>
      <c r="K21" s="54">
        <f>AVERAGE(D21:H21)</f>
        <v>738.4</v>
      </c>
    </row>
    <row r="22" spans="1:11" x14ac:dyDescent="0.2">
      <c r="A22" s="163"/>
      <c r="B22" s="164"/>
      <c r="C22" s="10" t="s">
        <v>9</v>
      </c>
      <c r="D22" s="11">
        <v>112</v>
      </c>
      <c r="E22" s="43">
        <v>119</v>
      </c>
      <c r="F22" s="11">
        <v>160</v>
      </c>
      <c r="G22" s="12">
        <v>252</v>
      </c>
      <c r="H22" s="11">
        <v>451</v>
      </c>
      <c r="I22" s="12">
        <v>759</v>
      </c>
      <c r="J22" s="13">
        <v>892</v>
      </c>
      <c r="K22" s="54">
        <f>AVERAGE(D22:H22)</f>
        <v>218.8</v>
      </c>
    </row>
    <row r="23" spans="1:11" x14ac:dyDescent="0.2">
      <c r="A23" s="178"/>
      <c r="B23" s="179"/>
      <c r="C23" s="14" t="s">
        <v>10</v>
      </c>
      <c r="D23" s="15">
        <v>563</v>
      </c>
      <c r="E23" s="44">
        <v>585</v>
      </c>
      <c r="F23" s="15">
        <v>480</v>
      </c>
      <c r="G23" s="16">
        <v>465</v>
      </c>
      <c r="H23" s="15">
        <v>505</v>
      </c>
      <c r="I23" s="16">
        <v>473</v>
      </c>
      <c r="J23" s="17">
        <v>388</v>
      </c>
      <c r="K23" s="105">
        <f>AVERAGE(D23:H23)</f>
        <v>519.6</v>
      </c>
    </row>
    <row r="24" spans="1:11" x14ac:dyDescent="0.2">
      <c r="A24" s="161" t="s">
        <v>12</v>
      </c>
      <c r="B24" s="162"/>
      <c r="C24" s="18" t="s">
        <v>8</v>
      </c>
      <c r="D24" s="19">
        <v>262</v>
      </c>
      <c r="E24" s="45">
        <v>261</v>
      </c>
      <c r="F24" s="19">
        <v>43</v>
      </c>
      <c r="G24" s="20">
        <v>57</v>
      </c>
      <c r="H24" s="19">
        <v>103</v>
      </c>
      <c r="I24" s="20">
        <v>68</v>
      </c>
      <c r="J24" s="21">
        <v>140</v>
      </c>
      <c r="K24" s="54">
        <f t="shared" ref="K24:K29" si="1">AVERAGE(D24:H24)</f>
        <v>145.19999999999999</v>
      </c>
    </row>
    <row r="25" spans="1:11" x14ac:dyDescent="0.2">
      <c r="A25" s="163"/>
      <c r="B25" s="164"/>
      <c r="C25" s="10" t="s">
        <v>9</v>
      </c>
      <c r="D25" s="11">
        <v>2</v>
      </c>
      <c r="E25" s="43">
        <v>2</v>
      </c>
      <c r="F25" s="11">
        <v>6</v>
      </c>
      <c r="G25" s="12">
        <v>10</v>
      </c>
      <c r="H25" s="11">
        <v>50</v>
      </c>
      <c r="I25" s="12">
        <v>25</v>
      </c>
      <c r="J25" s="13">
        <v>101</v>
      </c>
      <c r="K25" s="54">
        <f t="shared" si="1"/>
        <v>14</v>
      </c>
    </row>
    <row r="26" spans="1:11" x14ac:dyDescent="0.2">
      <c r="A26" s="178"/>
      <c r="B26" s="179"/>
      <c r="C26" s="14" t="s">
        <v>10</v>
      </c>
      <c r="D26" s="15">
        <v>260</v>
      </c>
      <c r="E26" s="44">
        <v>259</v>
      </c>
      <c r="F26" s="15">
        <v>37</v>
      </c>
      <c r="G26" s="16">
        <v>47</v>
      </c>
      <c r="H26" s="15">
        <v>53</v>
      </c>
      <c r="I26" s="16">
        <v>43</v>
      </c>
      <c r="J26" s="17">
        <v>39</v>
      </c>
      <c r="K26" s="105">
        <f t="shared" si="1"/>
        <v>131.19999999999999</v>
      </c>
    </row>
    <row r="27" spans="1:11" x14ac:dyDescent="0.2">
      <c r="A27" s="161" t="s">
        <v>13</v>
      </c>
      <c r="B27" s="162"/>
      <c r="C27" s="18" t="s">
        <v>8</v>
      </c>
      <c r="D27" s="19">
        <v>413</v>
      </c>
      <c r="E27" s="45">
        <v>443</v>
      </c>
      <c r="F27" s="19">
        <v>597</v>
      </c>
      <c r="G27" s="20">
        <v>660</v>
      </c>
      <c r="H27" s="19">
        <v>853</v>
      </c>
      <c r="I27" s="20">
        <v>1164</v>
      </c>
      <c r="J27" s="21">
        <v>1140</v>
      </c>
      <c r="K27" s="54">
        <f t="shared" si="1"/>
        <v>593.20000000000005</v>
      </c>
    </row>
    <row r="28" spans="1:11" x14ac:dyDescent="0.2">
      <c r="A28" s="163"/>
      <c r="B28" s="164"/>
      <c r="C28" s="10" t="s">
        <v>9</v>
      </c>
      <c r="D28" s="11">
        <v>110</v>
      </c>
      <c r="E28" s="43">
        <v>117</v>
      </c>
      <c r="F28" s="11">
        <v>154</v>
      </c>
      <c r="G28" s="12">
        <v>242</v>
      </c>
      <c r="H28" s="11">
        <v>401</v>
      </c>
      <c r="I28" s="12">
        <v>734</v>
      </c>
      <c r="J28" s="13">
        <v>791</v>
      </c>
      <c r="K28" s="54">
        <f t="shared" si="1"/>
        <v>204.8</v>
      </c>
    </row>
    <row r="29" spans="1:11" ht="16" thickBot="1" x14ac:dyDescent="0.25">
      <c r="A29" s="165"/>
      <c r="B29" s="166"/>
      <c r="C29" s="25" t="s">
        <v>10</v>
      </c>
      <c r="D29" s="22">
        <v>303</v>
      </c>
      <c r="E29" s="46">
        <v>326</v>
      </c>
      <c r="F29" s="22">
        <v>443</v>
      </c>
      <c r="G29" s="23">
        <v>418</v>
      </c>
      <c r="H29" s="22">
        <v>452</v>
      </c>
      <c r="I29" s="23">
        <v>430</v>
      </c>
      <c r="J29" s="24">
        <v>349</v>
      </c>
      <c r="K29" s="54">
        <f t="shared" si="1"/>
        <v>388.4</v>
      </c>
    </row>
    <row r="30" spans="1:11" ht="18" customHeight="1" thickBot="1" x14ac:dyDescent="0.25">
      <c r="A30" s="174" t="s">
        <v>1</v>
      </c>
      <c r="B30" s="175"/>
      <c r="C30" s="175"/>
      <c r="D30" s="3" t="s">
        <v>102</v>
      </c>
      <c r="E30" s="3" t="s">
        <v>92</v>
      </c>
      <c r="F30" s="3" t="s">
        <v>2</v>
      </c>
      <c r="G30" s="4" t="s">
        <v>3</v>
      </c>
      <c r="H30" s="3" t="s">
        <v>4</v>
      </c>
      <c r="I30" s="4" t="s">
        <v>5</v>
      </c>
      <c r="J30" s="5" t="s">
        <v>6</v>
      </c>
      <c r="K30" s="53"/>
    </row>
    <row r="31" spans="1:11" x14ac:dyDescent="0.2">
      <c r="A31" s="176" t="s">
        <v>7</v>
      </c>
      <c r="B31" s="177"/>
      <c r="C31" s="6" t="s">
        <v>8</v>
      </c>
      <c r="D31" s="7">
        <v>2009</v>
      </c>
      <c r="E31" s="42">
        <v>2046</v>
      </c>
      <c r="F31" s="7">
        <v>1754</v>
      </c>
      <c r="G31" s="8">
        <v>1508</v>
      </c>
      <c r="H31" s="7">
        <v>1737</v>
      </c>
      <c r="I31" s="8">
        <v>2114</v>
      </c>
      <c r="J31" s="9">
        <v>2153</v>
      </c>
      <c r="K31" s="54">
        <f>AVERAGE(D31:H31)</f>
        <v>1810.8</v>
      </c>
    </row>
    <row r="32" spans="1:11" x14ac:dyDescent="0.2">
      <c r="A32" s="163"/>
      <c r="B32" s="164"/>
      <c r="C32" s="10" t="s">
        <v>94</v>
      </c>
      <c r="D32" s="11">
        <v>837</v>
      </c>
      <c r="E32" s="43">
        <v>829</v>
      </c>
      <c r="F32" s="11">
        <v>733</v>
      </c>
      <c r="G32" s="12">
        <v>653</v>
      </c>
      <c r="H32" s="11">
        <v>598</v>
      </c>
      <c r="I32" s="12">
        <v>675</v>
      </c>
      <c r="J32" s="13">
        <v>708</v>
      </c>
      <c r="K32" s="54">
        <f>AVERAGE(D32:H32)</f>
        <v>730</v>
      </c>
    </row>
    <row r="33" spans="1:11" x14ac:dyDescent="0.2">
      <c r="A33" s="163"/>
      <c r="B33" s="164"/>
      <c r="C33" s="10" t="s">
        <v>95</v>
      </c>
      <c r="D33" s="11">
        <v>497</v>
      </c>
      <c r="E33" s="43">
        <v>513</v>
      </c>
      <c r="F33" s="11">
        <v>383</v>
      </c>
      <c r="G33" s="12">
        <v>138</v>
      </c>
      <c r="H33" s="11">
        <v>184</v>
      </c>
      <c r="I33" s="12">
        <v>207</v>
      </c>
      <c r="J33" s="13">
        <v>165</v>
      </c>
      <c r="K33" s="54">
        <f t="shared" ref="K33:K38" si="2">AVERAGE(D33:H33)</f>
        <v>343</v>
      </c>
    </row>
    <row r="34" spans="1:11" x14ac:dyDescent="0.2">
      <c r="A34" s="163"/>
      <c r="B34" s="164"/>
      <c r="C34" s="10" t="s">
        <v>96</v>
      </c>
      <c r="D34" s="11">
        <v>444</v>
      </c>
      <c r="E34" s="43">
        <v>485</v>
      </c>
      <c r="F34" s="11">
        <v>413</v>
      </c>
      <c r="G34" s="12">
        <v>467</v>
      </c>
      <c r="H34" s="11">
        <v>671</v>
      </c>
      <c r="I34" s="12">
        <v>1232</v>
      </c>
      <c r="J34" s="13">
        <v>1280</v>
      </c>
      <c r="K34" s="54">
        <f t="shared" si="2"/>
        <v>496</v>
      </c>
    </row>
    <row r="35" spans="1:11" x14ac:dyDescent="0.2">
      <c r="A35" s="163"/>
      <c r="B35" s="164"/>
      <c r="C35" s="14" t="s">
        <v>97</v>
      </c>
      <c r="D35" s="15">
        <v>23</v>
      </c>
      <c r="E35" s="44">
        <v>219</v>
      </c>
      <c r="F35" s="15">
        <v>225</v>
      </c>
      <c r="G35" s="16">
        <v>250</v>
      </c>
      <c r="H35" s="15">
        <v>284</v>
      </c>
      <c r="I35" s="16">
        <v>0</v>
      </c>
      <c r="J35" s="17">
        <v>0</v>
      </c>
      <c r="K35" s="105">
        <f t="shared" si="2"/>
        <v>200.2</v>
      </c>
    </row>
    <row r="36" spans="1:11" x14ac:dyDescent="0.2">
      <c r="A36" s="161" t="s">
        <v>12</v>
      </c>
      <c r="B36" s="162"/>
      <c r="C36" s="18" t="s">
        <v>8</v>
      </c>
      <c r="D36" s="19">
        <v>1411</v>
      </c>
      <c r="E36" s="45">
        <v>1723</v>
      </c>
      <c r="F36" s="19">
        <v>830</v>
      </c>
      <c r="G36" s="20">
        <v>703</v>
      </c>
      <c r="H36" s="19">
        <v>711</v>
      </c>
      <c r="I36" s="20">
        <v>760</v>
      </c>
      <c r="J36" s="21">
        <v>841</v>
      </c>
      <c r="K36" s="54">
        <f t="shared" si="2"/>
        <v>1075.5999999999999</v>
      </c>
    </row>
    <row r="37" spans="1:11" x14ac:dyDescent="0.2">
      <c r="A37" s="163"/>
      <c r="B37" s="164"/>
      <c r="C37" s="10" t="s">
        <v>94</v>
      </c>
      <c r="D37" s="11">
        <v>786</v>
      </c>
      <c r="E37" s="43">
        <v>774</v>
      </c>
      <c r="F37" s="11">
        <v>682</v>
      </c>
      <c r="G37" s="12">
        <v>597</v>
      </c>
      <c r="H37" s="11">
        <v>530</v>
      </c>
      <c r="I37" s="12">
        <v>603</v>
      </c>
      <c r="J37" s="13">
        <v>636</v>
      </c>
      <c r="K37" s="54">
        <f t="shared" si="2"/>
        <v>673.8</v>
      </c>
    </row>
    <row r="38" spans="1:11" x14ac:dyDescent="0.2">
      <c r="A38" s="163"/>
      <c r="B38" s="164"/>
      <c r="C38" s="10" t="s">
        <v>95</v>
      </c>
      <c r="D38" s="11">
        <v>363</v>
      </c>
      <c r="E38" s="43">
        <v>473</v>
      </c>
      <c r="F38" s="11">
        <v>105</v>
      </c>
      <c r="G38" s="12">
        <v>49</v>
      </c>
      <c r="H38" s="11">
        <v>78</v>
      </c>
      <c r="I38" s="12">
        <v>89</v>
      </c>
      <c r="J38" s="13">
        <v>65</v>
      </c>
      <c r="K38" s="54">
        <f t="shared" si="2"/>
        <v>213.6</v>
      </c>
    </row>
    <row r="39" spans="1:11" x14ac:dyDescent="0.2">
      <c r="A39" s="163"/>
      <c r="B39" s="164"/>
      <c r="C39" s="10" t="s">
        <v>96</v>
      </c>
      <c r="D39" s="11">
        <v>199</v>
      </c>
      <c r="E39" s="43">
        <v>383</v>
      </c>
      <c r="F39" s="11">
        <v>29</v>
      </c>
      <c r="G39" s="12">
        <v>44</v>
      </c>
      <c r="H39" s="11">
        <v>71</v>
      </c>
      <c r="I39" s="12">
        <v>68</v>
      </c>
      <c r="J39" s="13">
        <v>140</v>
      </c>
      <c r="K39" s="54">
        <f>AVERAGE(D39:H39)</f>
        <v>145.19999999999999</v>
      </c>
    </row>
    <row r="40" spans="1:11" x14ac:dyDescent="0.2">
      <c r="A40" s="178"/>
      <c r="B40" s="179"/>
      <c r="C40" s="14" t="s">
        <v>97</v>
      </c>
      <c r="D40" s="15">
        <v>63</v>
      </c>
      <c r="E40" s="44">
        <v>93</v>
      </c>
      <c r="F40" s="15">
        <v>14</v>
      </c>
      <c r="G40" s="16">
        <v>13</v>
      </c>
      <c r="H40" s="15">
        <v>32</v>
      </c>
      <c r="I40" s="16">
        <v>0</v>
      </c>
      <c r="J40" s="17">
        <v>0</v>
      </c>
      <c r="K40" s="105">
        <f>AVERAGE(D40:H40)</f>
        <v>43</v>
      </c>
    </row>
    <row r="41" spans="1:11" x14ac:dyDescent="0.2">
      <c r="A41" s="161" t="s">
        <v>13</v>
      </c>
      <c r="B41" s="162"/>
      <c r="C41" s="18" t="s">
        <v>8</v>
      </c>
      <c r="D41" s="19">
        <v>598</v>
      </c>
      <c r="E41" s="45">
        <v>323</v>
      </c>
      <c r="F41" s="94">
        <v>924</v>
      </c>
      <c r="G41" s="19">
        <v>805</v>
      </c>
      <c r="H41" s="19">
        <v>1026</v>
      </c>
      <c r="I41" s="20">
        <v>1354</v>
      </c>
      <c r="J41" s="21">
        <v>1312</v>
      </c>
      <c r="K41" s="54">
        <f t="shared" ref="K41:K49" si="3">AVERAGE(D41:H41)</f>
        <v>735.2</v>
      </c>
    </row>
    <row r="42" spans="1:11" ht="18" customHeight="1" x14ac:dyDescent="0.2">
      <c r="A42" s="163"/>
      <c r="B42" s="164"/>
      <c r="C42" s="10" t="s">
        <v>94</v>
      </c>
      <c r="D42" s="11">
        <v>51</v>
      </c>
      <c r="E42" s="43">
        <v>55</v>
      </c>
      <c r="F42" s="81">
        <v>51</v>
      </c>
      <c r="G42" s="11">
        <v>56</v>
      </c>
      <c r="H42" s="11">
        <v>68</v>
      </c>
      <c r="I42" s="12">
        <v>72</v>
      </c>
      <c r="J42" s="13">
        <v>72</v>
      </c>
      <c r="K42" s="54">
        <f t="shared" si="3"/>
        <v>56.2</v>
      </c>
    </row>
    <row r="43" spans="1:11" ht="18" customHeight="1" x14ac:dyDescent="0.2">
      <c r="A43" s="163"/>
      <c r="B43" s="164"/>
      <c r="C43" s="10" t="s">
        <v>95</v>
      </c>
      <c r="D43" s="11">
        <v>134</v>
      </c>
      <c r="E43" s="43">
        <v>40</v>
      </c>
      <c r="F43" s="81">
        <v>278</v>
      </c>
      <c r="G43" s="11">
        <v>89</v>
      </c>
      <c r="H43" s="11">
        <v>106</v>
      </c>
      <c r="I43" s="12">
        <v>118</v>
      </c>
      <c r="J43" s="13">
        <v>100</v>
      </c>
      <c r="K43" s="54">
        <f t="shared" si="3"/>
        <v>129.4</v>
      </c>
    </row>
    <row r="44" spans="1:11" ht="16.5" customHeight="1" x14ac:dyDescent="0.2">
      <c r="A44" s="163"/>
      <c r="B44" s="164"/>
      <c r="C44" s="10" t="s">
        <v>96</v>
      </c>
      <c r="D44" s="11">
        <v>245</v>
      </c>
      <c r="E44" s="43">
        <v>102</v>
      </c>
      <c r="F44" s="81">
        <v>384</v>
      </c>
      <c r="G44" s="11">
        <v>423</v>
      </c>
      <c r="H44" s="11">
        <v>600</v>
      </c>
      <c r="I44" s="12">
        <v>1164</v>
      </c>
      <c r="J44" s="13">
        <v>1140</v>
      </c>
      <c r="K44" s="54">
        <f t="shared" si="3"/>
        <v>350.8</v>
      </c>
    </row>
    <row r="45" spans="1:11" ht="16" thickBot="1" x14ac:dyDescent="0.25">
      <c r="A45" s="165"/>
      <c r="B45" s="166"/>
      <c r="C45" s="14" t="s">
        <v>97</v>
      </c>
      <c r="D45" s="11">
        <v>168</v>
      </c>
      <c r="E45" s="43">
        <v>126</v>
      </c>
      <c r="F45" s="83">
        <v>211</v>
      </c>
      <c r="G45" s="22">
        <v>237</v>
      </c>
      <c r="H45" s="22">
        <v>252</v>
      </c>
      <c r="I45" s="23">
        <v>0</v>
      </c>
      <c r="J45" s="24">
        <v>0</v>
      </c>
      <c r="K45" s="54">
        <f t="shared" si="3"/>
        <v>198.8</v>
      </c>
    </row>
    <row r="46" spans="1:11" ht="16" thickBot="1" x14ac:dyDescent="0.25">
      <c r="A46" s="140" t="s">
        <v>15</v>
      </c>
      <c r="B46" s="141"/>
      <c r="C46" s="141"/>
      <c r="D46" s="3" t="s">
        <v>102</v>
      </c>
      <c r="E46" s="76" t="s">
        <v>92</v>
      </c>
      <c r="F46" s="76" t="s">
        <v>2</v>
      </c>
      <c r="G46" s="3" t="s">
        <v>3</v>
      </c>
      <c r="H46" s="3" t="s">
        <v>4</v>
      </c>
      <c r="I46" s="78" t="s">
        <v>5</v>
      </c>
      <c r="J46" s="5" t="s">
        <v>6</v>
      </c>
      <c r="K46" s="53"/>
    </row>
    <row r="47" spans="1:11" x14ac:dyDescent="0.2">
      <c r="A47" s="26"/>
      <c r="B47" s="27"/>
      <c r="C47" s="6" t="s">
        <v>16</v>
      </c>
      <c r="D47" s="7">
        <v>835</v>
      </c>
      <c r="E47" s="42">
        <v>820</v>
      </c>
      <c r="F47" s="80">
        <v>649</v>
      </c>
      <c r="G47" s="7">
        <v>532</v>
      </c>
      <c r="H47" s="80">
        <v>612</v>
      </c>
      <c r="I47" s="7">
        <v>709</v>
      </c>
      <c r="J47" s="9">
        <v>717</v>
      </c>
      <c r="K47" s="54">
        <f t="shared" si="3"/>
        <v>689.6</v>
      </c>
    </row>
    <row r="48" spans="1:11" x14ac:dyDescent="0.2">
      <c r="A48" s="28"/>
      <c r="B48" s="29"/>
      <c r="C48" s="10" t="s">
        <v>17</v>
      </c>
      <c r="D48" s="11">
        <v>1135</v>
      </c>
      <c r="E48" s="43">
        <v>1205</v>
      </c>
      <c r="F48" s="81">
        <v>1082</v>
      </c>
      <c r="G48" s="11">
        <v>976</v>
      </c>
      <c r="H48" s="81">
        <v>1125</v>
      </c>
      <c r="I48" s="11">
        <v>1405</v>
      </c>
      <c r="J48" s="13">
        <v>1436</v>
      </c>
      <c r="K48" s="54">
        <f t="shared" si="3"/>
        <v>1104.5999999999999</v>
      </c>
    </row>
    <row r="49" spans="1:11" x14ac:dyDescent="0.2">
      <c r="A49" s="28"/>
      <c r="B49" s="29"/>
      <c r="C49" s="10" t="s">
        <v>67</v>
      </c>
      <c r="D49" s="11">
        <v>39</v>
      </c>
      <c r="E49" s="43">
        <v>21</v>
      </c>
      <c r="F49" s="81">
        <v>25</v>
      </c>
      <c r="G49" s="11">
        <v>0</v>
      </c>
      <c r="H49" s="81">
        <v>0</v>
      </c>
      <c r="I49" s="11">
        <v>0</v>
      </c>
      <c r="J49" s="13">
        <v>0</v>
      </c>
      <c r="K49" s="54">
        <f t="shared" si="3"/>
        <v>17</v>
      </c>
    </row>
    <row r="50" spans="1:11" x14ac:dyDescent="0.2">
      <c r="A50" s="28"/>
      <c r="B50" s="29"/>
      <c r="C50" s="10" t="s">
        <v>18</v>
      </c>
      <c r="D50" s="47">
        <f t="shared" ref="D50" si="4">IFERROR(D47/D7,"N/A")</f>
        <v>0.41562966650074662</v>
      </c>
      <c r="E50" s="47">
        <f t="shared" ref="E50:J50" si="5">IFERROR(E47/E7,"N/A")</f>
        <v>0.40078201368523947</v>
      </c>
      <c r="F50" s="47">
        <f t="shared" si="5"/>
        <v>0.36958997722095671</v>
      </c>
      <c r="G50" s="96">
        <f t="shared" si="5"/>
        <v>0.35278514588859416</v>
      </c>
      <c r="H50" s="47">
        <f t="shared" si="5"/>
        <v>0.35233160621761656</v>
      </c>
      <c r="I50" s="96">
        <f t="shared" si="5"/>
        <v>0.33538315988647116</v>
      </c>
      <c r="J50" s="85">
        <f t="shared" si="5"/>
        <v>0.3330236878773804</v>
      </c>
      <c r="K50" s="55" t="s">
        <v>90</v>
      </c>
    </row>
    <row r="51" spans="1:11" x14ac:dyDescent="0.2">
      <c r="A51" s="28"/>
      <c r="B51" s="29"/>
      <c r="C51" s="10" t="s">
        <v>19</v>
      </c>
      <c r="D51" s="47">
        <f t="shared" ref="D51" si="6">IFERROR(D48/D7,"N/A")</f>
        <v>0.56495769039323052</v>
      </c>
      <c r="E51" s="47">
        <f t="shared" ref="E51:J51" si="7">IFERROR(E48/E7,"N/A")</f>
        <v>0.58895405669599221</v>
      </c>
      <c r="F51" s="47">
        <f t="shared" si="7"/>
        <v>0.61617312072892938</v>
      </c>
      <c r="G51" s="96">
        <f t="shared" si="7"/>
        <v>0.64721485411140589</v>
      </c>
      <c r="H51" s="47">
        <f t="shared" si="7"/>
        <v>0.64766839378238339</v>
      </c>
      <c r="I51" s="96">
        <f t="shared" si="7"/>
        <v>0.66461684011352884</v>
      </c>
      <c r="J51" s="85">
        <f t="shared" si="7"/>
        <v>0.66697631212261965</v>
      </c>
      <c r="K51" s="55" t="s">
        <v>90</v>
      </c>
    </row>
    <row r="52" spans="1:11" ht="16" thickBot="1" x14ac:dyDescent="0.25">
      <c r="A52" s="30"/>
      <c r="B52" s="31"/>
      <c r="C52" s="25" t="s">
        <v>68</v>
      </c>
      <c r="D52" s="48">
        <f t="shared" ref="D52" si="8">IFERROR(D49/D7,"N/A")</f>
        <v>1.9412643106022896E-2</v>
      </c>
      <c r="E52" s="48">
        <f t="shared" ref="E52:J52" si="9">IFERROR(E49/E7,"N/A")</f>
        <v>1.0263929618768328E-2</v>
      </c>
      <c r="F52" s="48">
        <f t="shared" si="9"/>
        <v>1.4236902050113895E-2</v>
      </c>
      <c r="G52" s="97">
        <f t="shared" si="9"/>
        <v>0</v>
      </c>
      <c r="H52" s="48">
        <f t="shared" si="9"/>
        <v>0</v>
      </c>
      <c r="I52" s="97">
        <f t="shared" si="9"/>
        <v>0</v>
      </c>
      <c r="J52" s="86">
        <f t="shared" si="9"/>
        <v>0</v>
      </c>
      <c r="K52" s="55" t="s">
        <v>90</v>
      </c>
    </row>
    <row r="53" spans="1:11" ht="16" thickBot="1" x14ac:dyDescent="0.25">
      <c r="A53" s="157" t="s">
        <v>20</v>
      </c>
      <c r="B53" s="158"/>
      <c r="C53" s="158"/>
      <c r="D53" s="3" t="s">
        <v>102</v>
      </c>
      <c r="E53" s="76" t="s">
        <v>92</v>
      </c>
      <c r="F53" s="76" t="s">
        <v>2</v>
      </c>
      <c r="G53" s="3" t="s">
        <v>3</v>
      </c>
      <c r="H53" s="76" t="s">
        <v>4</v>
      </c>
      <c r="I53" s="3" t="s">
        <v>5</v>
      </c>
      <c r="J53" s="5" t="s">
        <v>6</v>
      </c>
      <c r="K53" s="53"/>
    </row>
    <row r="54" spans="1:11" x14ac:dyDescent="0.2">
      <c r="A54" s="26"/>
      <c r="B54" s="27"/>
      <c r="C54" s="6" t="s">
        <v>21</v>
      </c>
      <c r="D54" s="7">
        <v>1411</v>
      </c>
      <c r="E54" s="42">
        <v>1723</v>
      </c>
      <c r="F54" s="80">
        <v>830</v>
      </c>
      <c r="G54" s="7">
        <v>703</v>
      </c>
      <c r="H54" s="80">
        <v>711</v>
      </c>
      <c r="I54" s="7">
        <v>760</v>
      </c>
      <c r="J54" s="9">
        <v>841</v>
      </c>
      <c r="K54" s="54">
        <f t="shared" ref="K54:K55" si="10">AVERAGE(D54:H54)</f>
        <v>1075.5999999999999</v>
      </c>
    </row>
    <row r="55" spans="1:11" x14ac:dyDescent="0.2">
      <c r="A55" s="28"/>
      <c r="B55" s="29"/>
      <c r="C55" s="10" t="s">
        <v>22</v>
      </c>
      <c r="D55" s="11">
        <v>598</v>
      </c>
      <c r="E55" s="43">
        <v>323</v>
      </c>
      <c r="F55" s="81">
        <v>926</v>
      </c>
      <c r="G55" s="11">
        <v>805</v>
      </c>
      <c r="H55" s="81">
        <v>1026</v>
      </c>
      <c r="I55" s="11">
        <v>1354</v>
      </c>
      <c r="J55" s="13">
        <v>1312</v>
      </c>
      <c r="K55" s="54">
        <f t="shared" si="10"/>
        <v>735.6</v>
      </c>
    </row>
    <row r="56" spans="1:11" x14ac:dyDescent="0.2">
      <c r="A56" s="28"/>
      <c r="B56" s="29"/>
      <c r="C56" s="10" t="s">
        <v>23</v>
      </c>
      <c r="D56" s="47">
        <f t="shared" ref="D56" si="11">IFERROR(D54/D7,"N/A")</f>
        <v>0.7023394723743156</v>
      </c>
      <c r="E56" s="47">
        <f t="shared" ref="E56:J56" si="12">IFERROR(E54/E7,"N/A")</f>
        <v>0.84213098729227764</v>
      </c>
      <c r="F56" s="47">
        <f t="shared" si="12"/>
        <v>0.47266514806378135</v>
      </c>
      <c r="G56" s="96">
        <f t="shared" si="12"/>
        <v>0.46618037135278517</v>
      </c>
      <c r="H56" s="47">
        <f t="shared" si="12"/>
        <v>0.40932642487046633</v>
      </c>
      <c r="I56" s="96">
        <f t="shared" si="12"/>
        <v>0.35950804162724692</v>
      </c>
      <c r="J56" s="85">
        <f t="shared" si="12"/>
        <v>0.39061774268462612</v>
      </c>
      <c r="K56" s="55" t="s">
        <v>90</v>
      </c>
    </row>
    <row r="57" spans="1:11" ht="16" thickBot="1" x14ac:dyDescent="0.25">
      <c r="A57" s="30"/>
      <c r="B57" s="31"/>
      <c r="C57" s="25" t="s">
        <v>24</v>
      </c>
      <c r="D57" s="48">
        <f t="shared" ref="D57" si="13">IFERROR(D55/D7,"N/A")</f>
        <v>0.2976605276256844</v>
      </c>
      <c r="E57" s="48">
        <f t="shared" ref="E57:J57" si="14">IFERROR(E55/E7,"N/A")</f>
        <v>0.15786901270772238</v>
      </c>
      <c r="F57" s="48">
        <f t="shared" si="14"/>
        <v>0.52733485193621865</v>
      </c>
      <c r="G57" s="97">
        <f t="shared" si="14"/>
        <v>0.53381962864721488</v>
      </c>
      <c r="H57" s="48">
        <f t="shared" si="14"/>
        <v>0.59067357512953367</v>
      </c>
      <c r="I57" s="97">
        <f t="shared" si="14"/>
        <v>0.64049195837275308</v>
      </c>
      <c r="J57" s="86">
        <f t="shared" si="14"/>
        <v>0.60938225731537388</v>
      </c>
      <c r="K57" s="55" t="s">
        <v>90</v>
      </c>
    </row>
    <row r="58" spans="1:11" ht="16" thickBot="1" x14ac:dyDescent="0.25">
      <c r="A58" s="157" t="s">
        <v>25</v>
      </c>
      <c r="B58" s="158"/>
      <c r="C58" s="158"/>
      <c r="D58" s="3" t="s">
        <v>102</v>
      </c>
      <c r="E58" s="76" t="s">
        <v>92</v>
      </c>
      <c r="F58" s="95" t="s">
        <v>2</v>
      </c>
      <c r="G58" s="32" t="s">
        <v>3</v>
      </c>
      <c r="H58" s="95" t="s">
        <v>4</v>
      </c>
      <c r="I58" s="32" t="s">
        <v>5</v>
      </c>
      <c r="J58" s="33" t="s">
        <v>6</v>
      </c>
      <c r="K58" s="53"/>
    </row>
    <row r="59" spans="1:11" ht="18" customHeight="1" x14ac:dyDescent="0.2">
      <c r="A59" s="26"/>
      <c r="B59" s="27"/>
      <c r="C59" s="6" t="s">
        <v>26</v>
      </c>
      <c r="D59" s="11">
        <v>71</v>
      </c>
      <c r="E59" s="43">
        <v>46</v>
      </c>
      <c r="F59" s="80">
        <v>40</v>
      </c>
      <c r="G59" s="7">
        <v>39</v>
      </c>
      <c r="H59" s="80">
        <v>43</v>
      </c>
      <c r="I59" s="7">
        <v>49</v>
      </c>
      <c r="J59" s="9">
        <v>55</v>
      </c>
      <c r="K59" s="54">
        <f t="shared" ref="K59:K67" si="15">AVERAGE(D59:H59)</f>
        <v>47.8</v>
      </c>
    </row>
    <row r="60" spans="1:11" x14ac:dyDescent="0.2">
      <c r="A60" s="28"/>
      <c r="B60" s="29"/>
      <c r="C60" s="10" t="s">
        <v>27</v>
      </c>
      <c r="D60" s="11">
        <v>152</v>
      </c>
      <c r="E60" s="43">
        <v>149</v>
      </c>
      <c r="F60" s="81">
        <v>112</v>
      </c>
      <c r="G60" s="11">
        <v>64</v>
      </c>
      <c r="H60" s="81">
        <v>67</v>
      </c>
      <c r="I60" s="11">
        <v>76</v>
      </c>
      <c r="J60" s="13">
        <v>47</v>
      </c>
      <c r="K60" s="54">
        <f t="shared" si="15"/>
        <v>108.8</v>
      </c>
    </row>
    <row r="61" spans="1:11" x14ac:dyDescent="0.2">
      <c r="A61" s="28"/>
      <c r="B61" s="29"/>
      <c r="C61" s="10" t="s">
        <v>28</v>
      </c>
      <c r="D61" s="11">
        <v>4</v>
      </c>
      <c r="E61" s="43">
        <v>7</v>
      </c>
      <c r="F61" s="81">
        <v>11</v>
      </c>
      <c r="G61" s="11">
        <v>5</v>
      </c>
      <c r="H61" s="81">
        <v>4</v>
      </c>
      <c r="I61" s="11">
        <v>12</v>
      </c>
      <c r="J61" s="13">
        <v>11</v>
      </c>
      <c r="K61" s="54">
        <f t="shared" si="15"/>
        <v>6.2</v>
      </c>
    </row>
    <row r="62" spans="1:11" x14ac:dyDescent="0.2">
      <c r="A62" s="28"/>
      <c r="B62" s="29"/>
      <c r="C62" s="10" t="s">
        <v>29</v>
      </c>
      <c r="D62" s="11">
        <v>19</v>
      </c>
      <c r="E62" s="43">
        <v>21</v>
      </c>
      <c r="F62" s="81">
        <v>18</v>
      </c>
      <c r="G62" s="11">
        <v>12</v>
      </c>
      <c r="H62" s="81">
        <v>14</v>
      </c>
      <c r="I62" s="11">
        <v>14</v>
      </c>
      <c r="J62" s="13">
        <v>13</v>
      </c>
      <c r="K62" s="54">
        <f t="shared" si="15"/>
        <v>16.8</v>
      </c>
    </row>
    <row r="63" spans="1:11" x14ac:dyDescent="0.2">
      <c r="A63" s="28"/>
      <c r="B63" s="29"/>
      <c r="C63" s="10" t="s">
        <v>30</v>
      </c>
      <c r="D63" s="11">
        <v>270</v>
      </c>
      <c r="E63" s="43">
        <v>274</v>
      </c>
      <c r="F63" s="81">
        <v>176</v>
      </c>
      <c r="G63" s="11">
        <v>83</v>
      </c>
      <c r="H63" s="81">
        <v>75</v>
      </c>
      <c r="I63" s="11">
        <v>108</v>
      </c>
      <c r="J63" s="13">
        <v>103</v>
      </c>
      <c r="K63" s="54">
        <f t="shared" si="15"/>
        <v>175.6</v>
      </c>
    </row>
    <row r="64" spans="1:11" x14ac:dyDescent="0.2">
      <c r="A64" s="28"/>
      <c r="B64" s="29"/>
      <c r="C64" s="10" t="s">
        <v>31</v>
      </c>
      <c r="D64" s="11">
        <v>3</v>
      </c>
      <c r="E64" s="43">
        <v>3</v>
      </c>
      <c r="F64" s="81">
        <v>3</v>
      </c>
      <c r="G64" s="11">
        <v>1</v>
      </c>
      <c r="H64" s="81">
        <v>1</v>
      </c>
      <c r="I64" s="11">
        <v>1</v>
      </c>
      <c r="J64" s="13">
        <v>4</v>
      </c>
      <c r="K64" s="54">
        <f t="shared" si="15"/>
        <v>2.2000000000000002</v>
      </c>
    </row>
    <row r="65" spans="1:11" x14ac:dyDescent="0.2">
      <c r="A65" s="28"/>
      <c r="B65" s="29"/>
      <c r="C65" s="10" t="s">
        <v>32</v>
      </c>
      <c r="D65" s="11">
        <v>1163</v>
      </c>
      <c r="E65" s="43">
        <v>1303</v>
      </c>
      <c r="F65" s="81">
        <v>1180</v>
      </c>
      <c r="G65" s="11">
        <v>1155</v>
      </c>
      <c r="H65" s="81">
        <v>1365</v>
      </c>
      <c r="I65" s="11">
        <v>1681</v>
      </c>
      <c r="J65" s="13">
        <v>1768</v>
      </c>
      <c r="K65" s="54">
        <f t="shared" si="15"/>
        <v>1233.2</v>
      </c>
    </row>
    <row r="66" spans="1:11" x14ac:dyDescent="0.2">
      <c r="A66" s="28"/>
      <c r="B66" s="29"/>
      <c r="C66" s="10" t="s">
        <v>33</v>
      </c>
      <c r="D66" s="11">
        <v>79</v>
      </c>
      <c r="E66" s="43">
        <v>85</v>
      </c>
      <c r="F66" s="81">
        <v>56</v>
      </c>
      <c r="G66" s="11">
        <v>37</v>
      </c>
      <c r="H66" s="81">
        <v>41</v>
      </c>
      <c r="I66" s="11">
        <v>56</v>
      </c>
      <c r="J66" s="13">
        <v>48</v>
      </c>
      <c r="K66" s="54">
        <f t="shared" si="15"/>
        <v>59.6</v>
      </c>
    </row>
    <row r="67" spans="1:11" x14ac:dyDescent="0.2">
      <c r="A67" s="28"/>
      <c r="B67" s="29"/>
      <c r="C67" s="10" t="s">
        <v>34</v>
      </c>
      <c r="D67" s="11">
        <v>248</v>
      </c>
      <c r="E67" s="43">
        <v>158</v>
      </c>
      <c r="F67" s="81">
        <v>160</v>
      </c>
      <c r="G67" s="11">
        <v>112</v>
      </c>
      <c r="H67" s="81">
        <v>127</v>
      </c>
      <c r="I67" s="11">
        <v>117</v>
      </c>
      <c r="J67" s="13">
        <v>104</v>
      </c>
      <c r="K67" s="54">
        <f t="shared" si="15"/>
        <v>161</v>
      </c>
    </row>
    <row r="68" spans="1:11" x14ac:dyDescent="0.2">
      <c r="A68" s="28"/>
      <c r="B68" s="29"/>
      <c r="C68" s="10" t="s">
        <v>35</v>
      </c>
      <c r="D68" s="47">
        <f>IFERROR(D59/$D$7,"N/A")</f>
        <v>3.5340965654554503E-2</v>
      </c>
      <c r="E68" s="47">
        <f>IFERROR(E59/$E$7,"N/A")</f>
        <v>2.2482893450635387E-2</v>
      </c>
      <c r="F68" s="47">
        <f>IFERROR(F59/$F$7,"N/A")</f>
        <v>2.2779043280182234E-2</v>
      </c>
      <c r="G68" s="96">
        <f>IFERROR(G59/$G$7,"N/A")</f>
        <v>2.5862068965517241E-2</v>
      </c>
      <c r="H68" s="47">
        <f>IFERROR(H59/$H$7,"N/A")</f>
        <v>2.4755325273459989E-2</v>
      </c>
      <c r="I68" s="96">
        <f>IFERROR(I59/$I$7,"N/A")</f>
        <v>2.3178807947019868E-2</v>
      </c>
      <c r="J68" s="85">
        <f>IFERROR(J59/$J$7,"N/A")</f>
        <v>2.5545750116117046E-2</v>
      </c>
      <c r="K68" s="55" t="s">
        <v>90</v>
      </c>
    </row>
    <row r="69" spans="1:11" x14ac:dyDescent="0.2">
      <c r="A69" s="28"/>
      <c r="B69" s="29"/>
      <c r="C69" s="10" t="s">
        <v>36</v>
      </c>
      <c r="D69" s="47">
        <f t="shared" ref="D69:D76" si="16">IFERROR(D60/$D$7,"N/A")</f>
        <v>7.5659532105525132E-2</v>
      </c>
      <c r="E69" s="47">
        <f>IFERROR(E60/$E$7,"N/A")</f>
        <v>7.2825024437927668E-2</v>
      </c>
      <c r="F69" s="47">
        <f>IFERROR(F60/$F$7,"N/A")</f>
        <v>6.3781321184510256E-2</v>
      </c>
      <c r="G69" s="96">
        <f t="shared" ref="G69:G76" si="17">IFERROR(G60/$G$7,"N/A")</f>
        <v>4.2440318302387266E-2</v>
      </c>
      <c r="H69" s="47">
        <f t="shared" ref="H69:H76" si="18">IFERROR(H60/$H$7,"N/A")</f>
        <v>3.8572251007484168E-2</v>
      </c>
      <c r="I69" s="96">
        <f t="shared" ref="I69:I76" si="19">IFERROR(I60/$I$7,"N/A")</f>
        <v>3.5950804162724691E-2</v>
      </c>
      <c r="J69" s="85">
        <f t="shared" ref="J69:J76" si="20">IFERROR(J60/$J$7,"N/A")</f>
        <v>2.1830004644681839E-2</v>
      </c>
      <c r="K69" s="55" t="s">
        <v>90</v>
      </c>
    </row>
    <row r="70" spans="1:11" x14ac:dyDescent="0.2">
      <c r="A70" s="28"/>
      <c r="B70" s="29"/>
      <c r="C70" s="10" t="s">
        <v>37</v>
      </c>
      <c r="D70" s="47">
        <f t="shared" si="16"/>
        <v>1.9910403185664509E-3</v>
      </c>
      <c r="E70" s="47">
        <f>IFERROR(E61/$E$7,"N/A")</f>
        <v>3.4213098729227761E-3</v>
      </c>
      <c r="F70" s="47">
        <f t="shared" ref="F70:F76" si="21">IFERROR(F61/$F$7,"N/A")</f>
        <v>6.2642369020501137E-3</v>
      </c>
      <c r="G70" s="96">
        <f t="shared" si="17"/>
        <v>3.3156498673740055E-3</v>
      </c>
      <c r="H70" s="47">
        <f t="shared" si="18"/>
        <v>2.3028209556706968E-3</v>
      </c>
      <c r="I70" s="96">
        <f t="shared" si="19"/>
        <v>5.6764427625354778E-3</v>
      </c>
      <c r="J70" s="85">
        <f t="shared" si="20"/>
        <v>5.1091500232234091E-3</v>
      </c>
      <c r="K70" s="55" t="s">
        <v>90</v>
      </c>
    </row>
    <row r="71" spans="1:11" x14ac:dyDescent="0.2">
      <c r="A71" s="28"/>
      <c r="B71" s="29"/>
      <c r="C71" s="10" t="s">
        <v>38</v>
      </c>
      <c r="D71" s="47">
        <f t="shared" si="16"/>
        <v>9.4574415131906415E-3</v>
      </c>
      <c r="E71" s="47">
        <f t="shared" ref="E71:E76" si="22">IFERROR(E62/$E$7,"N/A")</f>
        <v>1.0263929618768328E-2</v>
      </c>
      <c r="F71" s="47">
        <f t="shared" si="21"/>
        <v>1.0250569476082005E-2</v>
      </c>
      <c r="G71" s="96">
        <f t="shared" si="17"/>
        <v>7.9575596816976128E-3</v>
      </c>
      <c r="H71" s="47">
        <f t="shared" si="18"/>
        <v>8.0598733448474374E-3</v>
      </c>
      <c r="I71" s="96">
        <f t="shared" si="19"/>
        <v>6.6225165562913907E-3</v>
      </c>
      <c r="J71" s="85">
        <f t="shared" si="20"/>
        <v>6.0380863910822107E-3</v>
      </c>
      <c r="K71" s="55" t="s">
        <v>90</v>
      </c>
    </row>
    <row r="72" spans="1:11" x14ac:dyDescent="0.2">
      <c r="A72" s="28"/>
      <c r="B72" s="29"/>
      <c r="C72" s="10" t="s">
        <v>39</v>
      </c>
      <c r="D72" s="47">
        <f t="shared" si="16"/>
        <v>0.13439522150323543</v>
      </c>
      <c r="E72" s="47">
        <f t="shared" si="22"/>
        <v>0.13391984359726294</v>
      </c>
      <c r="F72" s="47">
        <f t="shared" si="21"/>
        <v>0.10022779043280182</v>
      </c>
      <c r="G72" s="96">
        <f t="shared" si="17"/>
        <v>5.5039787798408485E-2</v>
      </c>
      <c r="H72" s="47">
        <f t="shared" si="18"/>
        <v>4.317789291882556E-2</v>
      </c>
      <c r="I72" s="96">
        <f t="shared" si="19"/>
        <v>5.1087984862819298E-2</v>
      </c>
      <c r="J72" s="85">
        <f t="shared" si="20"/>
        <v>4.7840222944728283E-2</v>
      </c>
      <c r="K72" s="55" t="s">
        <v>90</v>
      </c>
    </row>
    <row r="73" spans="1:11" x14ac:dyDescent="0.2">
      <c r="A73" s="28"/>
      <c r="B73" s="29"/>
      <c r="C73" s="10" t="s">
        <v>40</v>
      </c>
      <c r="D73" s="47">
        <f t="shared" si="16"/>
        <v>1.4932802389248383E-3</v>
      </c>
      <c r="E73" s="47">
        <f t="shared" si="22"/>
        <v>1.4662756598240469E-3</v>
      </c>
      <c r="F73" s="47">
        <f t="shared" si="21"/>
        <v>1.7084282460136675E-3</v>
      </c>
      <c r="G73" s="96">
        <f t="shared" si="17"/>
        <v>6.6312997347480103E-4</v>
      </c>
      <c r="H73" s="47">
        <f t="shared" si="18"/>
        <v>5.757052389176742E-4</v>
      </c>
      <c r="I73" s="96">
        <f t="shared" si="19"/>
        <v>4.7303689687795648E-4</v>
      </c>
      <c r="J73" s="85">
        <f t="shared" si="20"/>
        <v>1.8578727357176034E-3</v>
      </c>
      <c r="K73" s="55" t="s">
        <v>90</v>
      </c>
    </row>
    <row r="74" spans="1:11" x14ac:dyDescent="0.2">
      <c r="A74" s="28"/>
      <c r="B74" s="29"/>
      <c r="C74" s="10" t="s">
        <v>41</v>
      </c>
      <c r="D74" s="47">
        <f>IFERROR(D65/$D$7,"N/A")</f>
        <v>0.57889497262319567</v>
      </c>
      <c r="E74" s="47">
        <f t="shared" si="22"/>
        <v>0.63685239491691104</v>
      </c>
      <c r="F74" s="47">
        <f t="shared" si="21"/>
        <v>0.67198177676537585</v>
      </c>
      <c r="G74" s="96">
        <f t="shared" si="17"/>
        <v>0.76591511936339518</v>
      </c>
      <c r="H74" s="47">
        <f t="shared" si="18"/>
        <v>0.78583765112262527</v>
      </c>
      <c r="I74" s="96">
        <f t="shared" si="19"/>
        <v>0.79517502365184489</v>
      </c>
      <c r="J74" s="85">
        <f t="shared" si="20"/>
        <v>0.82117974918718073</v>
      </c>
      <c r="K74" s="55" t="s">
        <v>90</v>
      </c>
    </row>
    <row r="75" spans="1:11" x14ac:dyDescent="0.2">
      <c r="A75" s="28"/>
      <c r="B75" s="29"/>
      <c r="C75" s="10" t="s">
        <v>42</v>
      </c>
      <c r="D75" s="47">
        <f t="shared" si="16"/>
        <v>3.9323046291687404E-2</v>
      </c>
      <c r="E75" s="47">
        <f t="shared" si="22"/>
        <v>4.1544477028347994E-2</v>
      </c>
      <c r="F75" s="47">
        <f t="shared" si="21"/>
        <v>3.1890660592255128E-2</v>
      </c>
      <c r="G75" s="96">
        <f t="shared" si="17"/>
        <v>2.4535809018567639E-2</v>
      </c>
      <c r="H75" s="47">
        <f t="shared" si="18"/>
        <v>2.3603914795624639E-2</v>
      </c>
      <c r="I75" s="96">
        <f t="shared" si="19"/>
        <v>2.6490066225165563E-2</v>
      </c>
      <c r="J75" s="85">
        <f t="shared" si="20"/>
        <v>2.2294472828611241E-2</v>
      </c>
      <c r="K75" s="55" t="s">
        <v>90</v>
      </c>
    </row>
    <row r="76" spans="1:11" ht="16" thickBot="1" x14ac:dyDescent="0.25">
      <c r="A76" s="30"/>
      <c r="B76" s="31"/>
      <c r="C76" s="25" t="s">
        <v>43</v>
      </c>
      <c r="D76" s="47">
        <f t="shared" si="16"/>
        <v>0.12344449975111996</v>
      </c>
      <c r="E76" s="48">
        <f t="shared" si="22"/>
        <v>7.7223851417399805E-2</v>
      </c>
      <c r="F76" s="47">
        <f t="shared" si="21"/>
        <v>9.1116173120728935E-2</v>
      </c>
      <c r="G76" s="96">
        <f t="shared" si="17"/>
        <v>7.4270557029177717E-2</v>
      </c>
      <c r="H76" s="47">
        <f t="shared" si="18"/>
        <v>7.3114565342544624E-2</v>
      </c>
      <c r="I76" s="96">
        <f t="shared" si="19"/>
        <v>5.534531693472091E-2</v>
      </c>
      <c r="J76" s="85">
        <f t="shared" si="20"/>
        <v>4.8304691128657685E-2</v>
      </c>
      <c r="K76" s="55" t="s">
        <v>90</v>
      </c>
    </row>
    <row r="77" spans="1:11" ht="16" thickBot="1" x14ac:dyDescent="0.25">
      <c r="A77" s="157" t="s">
        <v>44</v>
      </c>
      <c r="B77" s="158"/>
      <c r="C77" s="158"/>
      <c r="D77" s="3" t="s">
        <v>102</v>
      </c>
      <c r="E77" s="76" t="s">
        <v>92</v>
      </c>
      <c r="F77" s="95" t="s">
        <v>2</v>
      </c>
      <c r="G77" s="32" t="s">
        <v>3</v>
      </c>
      <c r="H77" s="95" t="s">
        <v>4</v>
      </c>
      <c r="I77" s="32" t="s">
        <v>5</v>
      </c>
      <c r="J77" s="33" t="s">
        <v>6</v>
      </c>
      <c r="K77" s="53"/>
    </row>
    <row r="78" spans="1:11" x14ac:dyDescent="0.2">
      <c r="A78" s="170" t="s">
        <v>45</v>
      </c>
      <c r="B78" s="171"/>
      <c r="C78" s="6" t="s">
        <v>46</v>
      </c>
      <c r="D78" s="7">
        <v>271</v>
      </c>
      <c r="E78" s="42">
        <v>317</v>
      </c>
      <c r="F78" s="80">
        <v>448</v>
      </c>
      <c r="G78" s="7">
        <v>225</v>
      </c>
      <c r="H78" s="80">
        <v>129</v>
      </c>
      <c r="I78" s="7">
        <v>165</v>
      </c>
      <c r="J78" s="9">
        <v>161</v>
      </c>
      <c r="K78" s="54">
        <f t="shared" ref="K78:K82" si="23">AVERAGE(D78:H78)</f>
        <v>278</v>
      </c>
    </row>
    <row r="79" spans="1:11" x14ac:dyDescent="0.2">
      <c r="A79" s="172"/>
      <c r="B79" s="173"/>
      <c r="C79" s="10" t="s">
        <v>47</v>
      </c>
      <c r="D79" s="11">
        <v>192</v>
      </c>
      <c r="E79" s="43">
        <v>288</v>
      </c>
      <c r="F79" s="81">
        <v>120</v>
      </c>
      <c r="G79" s="11">
        <v>82</v>
      </c>
      <c r="H79" s="81">
        <v>94</v>
      </c>
      <c r="I79" s="11">
        <v>124</v>
      </c>
      <c r="J79" s="13">
        <v>102</v>
      </c>
      <c r="K79" s="54">
        <f t="shared" si="23"/>
        <v>155.19999999999999</v>
      </c>
    </row>
    <row r="80" spans="1:11" x14ac:dyDescent="0.2">
      <c r="A80" s="36"/>
      <c r="B80" s="37"/>
      <c r="C80" s="10" t="s">
        <v>48</v>
      </c>
      <c r="D80" s="11">
        <v>827</v>
      </c>
      <c r="E80" s="43">
        <v>693</v>
      </c>
      <c r="F80" s="81">
        <v>507</v>
      </c>
      <c r="G80" s="11">
        <v>447</v>
      </c>
      <c r="H80" s="81">
        <v>503</v>
      </c>
      <c r="I80" s="11">
        <v>548</v>
      </c>
      <c r="J80" s="13">
        <v>566</v>
      </c>
      <c r="K80" s="54">
        <f t="shared" si="23"/>
        <v>595.4</v>
      </c>
    </row>
    <row r="81" spans="1:11" x14ac:dyDescent="0.2">
      <c r="A81" s="49"/>
      <c r="B81" s="34"/>
      <c r="C81" s="14" t="s">
        <v>69</v>
      </c>
      <c r="D81" s="15">
        <v>6</v>
      </c>
      <c r="E81" s="44">
        <v>2</v>
      </c>
      <c r="F81" s="82">
        <v>2</v>
      </c>
      <c r="G81" s="15">
        <v>0</v>
      </c>
      <c r="H81" s="82">
        <v>0</v>
      </c>
      <c r="I81" s="15">
        <v>0</v>
      </c>
      <c r="J81" s="17">
        <v>0</v>
      </c>
      <c r="K81" s="105">
        <f t="shared" si="23"/>
        <v>2</v>
      </c>
    </row>
    <row r="82" spans="1:11" ht="16" thickBot="1" x14ac:dyDescent="0.25">
      <c r="A82" s="30"/>
      <c r="B82" s="31"/>
      <c r="C82" s="25" t="s">
        <v>49</v>
      </c>
      <c r="D82" s="22">
        <v>38</v>
      </c>
      <c r="E82" s="46">
        <v>42</v>
      </c>
      <c r="F82" s="83">
        <v>39</v>
      </c>
      <c r="G82" s="22">
        <v>37</v>
      </c>
      <c r="H82" s="83">
        <v>55</v>
      </c>
      <c r="I82" s="22">
        <v>45</v>
      </c>
      <c r="J82" s="24">
        <v>44</v>
      </c>
      <c r="K82" s="54">
        <f t="shared" si="23"/>
        <v>42.2</v>
      </c>
    </row>
    <row r="83" spans="1:11" ht="16" thickBot="1" x14ac:dyDescent="0.25">
      <c r="A83" s="157" t="s">
        <v>50</v>
      </c>
      <c r="B83" s="158"/>
      <c r="C83" s="158"/>
      <c r="D83" s="3" t="s">
        <v>102</v>
      </c>
      <c r="E83" s="76" t="s">
        <v>92</v>
      </c>
      <c r="F83" s="95" t="s">
        <v>2</v>
      </c>
      <c r="G83" s="32" t="s">
        <v>3</v>
      </c>
      <c r="H83" s="95" t="s">
        <v>4</v>
      </c>
      <c r="I83" s="32" t="s">
        <v>5</v>
      </c>
      <c r="J83" s="33" t="s">
        <v>6</v>
      </c>
      <c r="K83" s="53"/>
    </row>
    <row r="84" spans="1:11" x14ac:dyDescent="0.2">
      <c r="A84" s="159" t="s">
        <v>51</v>
      </c>
      <c r="B84" s="160"/>
      <c r="C84" s="160"/>
      <c r="D84" s="71">
        <v>75</v>
      </c>
      <c r="E84" s="59">
        <v>85</v>
      </c>
      <c r="F84" s="59">
        <v>104</v>
      </c>
      <c r="G84" s="98">
        <v>112</v>
      </c>
      <c r="H84" s="59">
        <v>91</v>
      </c>
      <c r="I84" s="98">
        <v>107</v>
      </c>
      <c r="J84" s="87">
        <v>124</v>
      </c>
      <c r="K84" s="54">
        <f t="shared" ref="K84:K90" si="24">AVERAGE(D84:H84)</f>
        <v>93.4</v>
      </c>
    </row>
    <row r="85" spans="1:11" x14ac:dyDescent="0.2">
      <c r="A85" s="151" t="s">
        <v>52</v>
      </c>
      <c r="B85" s="152"/>
      <c r="C85" s="152"/>
      <c r="D85" s="72">
        <v>233</v>
      </c>
      <c r="E85" s="62">
        <v>236</v>
      </c>
      <c r="F85" s="62">
        <v>188</v>
      </c>
      <c r="G85" s="99">
        <v>149</v>
      </c>
      <c r="H85" s="62">
        <v>172</v>
      </c>
      <c r="I85" s="99">
        <v>211</v>
      </c>
      <c r="J85" s="88">
        <v>194</v>
      </c>
      <c r="K85" s="54">
        <f t="shared" si="24"/>
        <v>195.6</v>
      </c>
    </row>
    <row r="86" spans="1:11" x14ac:dyDescent="0.2">
      <c r="A86" s="151" t="s">
        <v>53</v>
      </c>
      <c r="B86" s="152"/>
      <c r="C86" s="152"/>
      <c r="D86" s="72">
        <v>147</v>
      </c>
      <c r="E86" s="62">
        <v>150</v>
      </c>
      <c r="F86" s="62">
        <v>134</v>
      </c>
      <c r="G86" s="99">
        <v>144</v>
      </c>
      <c r="H86" s="62">
        <v>143</v>
      </c>
      <c r="I86" s="99">
        <v>161</v>
      </c>
      <c r="J86" s="88">
        <v>164</v>
      </c>
      <c r="K86" s="54">
        <f t="shared" si="24"/>
        <v>143.6</v>
      </c>
    </row>
    <row r="87" spans="1:11" x14ac:dyDescent="0.2">
      <c r="A87" s="151" t="s">
        <v>54</v>
      </c>
      <c r="B87" s="152"/>
      <c r="C87" s="152"/>
      <c r="D87" s="72">
        <v>279</v>
      </c>
      <c r="E87" s="62">
        <v>293</v>
      </c>
      <c r="F87" s="62">
        <v>207</v>
      </c>
      <c r="G87" s="99">
        <v>88</v>
      </c>
      <c r="H87" s="62">
        <v>83</v>
      </c>
      <c r="I87" s="99">
        <v>96</v>
      </c>
      <c r="J87" s="88">
        <v>89</v>
      </c>
      <c r="K87" s="54">
        <f t="shared" si="24"/>
        <v>190</v>
      </c>
    </row>
    <row r="88" spans="1:11" x14ac:dyDescent="0.2">
      <c r="A88" s="151" t="s">
        <v>55</v>
      </c>
      <c r="B88" s="152"/>
      <c r="C88" s="152"/>
      <c r="D88" s="72">
        <v>518</v>
      </c>
      <c r="E88" s="62">
        <v>560</v>
      </c>
      <c r="F88" s="62">
        <v>563</v>
      </c>
      <c r="G88" s="99">
        <v>621</v>
      </c>
      <c r="H88" s="62">
        <v>812</v>
      </c>
      <c r="I88" s="99">
        <v>1056</v>
      </c>
      <c r="J88" s="88">
        <v>1097</v>
      </c>
      <c r="K88" s="54">
        <f t="shared" si="24"/>
        <v>614.79999999999995</v>
      </c>
    </row>
    <row r="89" spans="1:11" x14ac:dyDescent="0.2">
      <c r="A89" s="151" t="s">
        <v>56</v>
      </c>
      <c r="B89" s="152"/>
      <c r="C89" s="152"/>
      <c r="D89" s="72">
        <v>629</v>
      </c>
      <c r="E89" s="62">
        <v>585</v>
      </c>
      <c r="F89" s="62">
        <v>427</v>
      </c>
      <c r="G89" s="99">
        <v>273</v>
      </c>
      <c r="H89" s="62">
        <v>306</v>
      </c>
      <c r="I89" s="99">
        <v>356</v>
      </c>
      <c r="J89" s="88">
        <v>381</v>
      </c>
      <c r="K89" s="54">
        <f t="shared" si="24"/>
        <v>444</v>
      </c>
    </row>
    <row r="90" spans="1:11" x14ac:dyDescent="0.2">
      <c r="A90" s="60"/>
      <c r="B90" s="61"/>
      <c r="C90" s="61" t="s">
        <v>64</v>
      </c>
      <c r="D90" s="72">
        <v>128</v>
      </c>
      <c r="E90" s="62">
        <v>137</v>
      </c>
      <c r="F90" s="62">
        <v>133</v>
      </c>
      <c r="G90" s="99">
        <v>121</v>
      </c>
      <c r="H90" s="62">
        <v>130</v>
      </c>
      <c r="I90" s="99">
        <v>127</v>
      </c>
      <c r="J90" s="88">
        <v>104</v>
      </c>
      <c r="K90" s="54">
        <f t="shared" si="24"/>
        <v>129.80000000000001</v>
      </c>
    </row>
    <row r="91" spans="1:11" x14ac:dyDescent="0.2">
      <c r="A91" s="151" t="s">
        <v>57</v>
      </c>
      <c r="B91" s="152"/>
      <c r="C91" s="152"/>
      <c r="D91" s="64">
        <f>D84/$D$7</f>
        <v>3.7332005973120953E-2</v>
      </c>
      <c r="E91" s="64">
        <f>E84/$E$7</f>
        <v>4.1544477028347994E-2</v>
      </c>
      <c r="F91" s="64">
        <f>F84/$F$7</f>
        <v>5.9225512528473807E-2</v>
      </c>
      <c r="G91" s="100">
        <f>G84/$G$7</f>
        <v>7.4270557029177717E-2</v>
      </c>
      <c r="H91" s="64">
        <f>H84/$H$7</f>
        <v>5.238917674150835E-2</v>
      </c>
      <c r="I91" s="100">
        <f>I84/$I$7</f>
        <v>5.0614947965941341E-2</v>
      </c>
      <c r="J91" s="89">
        <f>J84/$J$7</f>
        <v>5.7594054807245706E-2</v>
      </c>
      <c r="K91" s="63" t="s">
        <v>90</v>
      </c>
    </row>
    <row r="92" spans="1:11" x14ac:dyDescent="0.2">
      <c r="A92" s="151" t="s">
        <v>58</v>
      </c>
      <c r="B92" s="152"/>
      <c r="C92" s="152"/>
      <c r="D92" s="64">
        <f t="shared" ref="D92:D97" si="25">D85/$D$7</f>
        <v>0.11597809855649577</v>
      </c>
      <c r="E92" s="64">
        <f t="shared" ref="E92:E97" si="26">E85/$E$7</f>
        <v>0.11534701857282502</v>
      </c>
      <c r="F92" s="64">
        <f t="shared" ref="F92:F96" si="27">F85/$F$7</f>
        <v>0.1070615034168565</v>
      </c>
      <c r="G92" s="100">
        <f t="shared" ref="G92:G97" si="28">G85/$G$7</f>
        <v>9.8806366047745356E-2</v>
      </c>
      <c r="H92" s="64">
        <f t="shared" ref="H92:H97" si="29">H85/$H$7</f>
        <v>9.9021301093839956E-2</v>
      </c>
      <c r="I92" s="100">
        <f t="shared" ref="I92:I97" si="30">I85/$I$7</f>
        <v>9.9810785241248812E-2</v>
      </c>
      <c r="J92" s="89">
        <f t="shared" ref="J92:J97" si="31">J85/$J$7</f>
        <v>9.0106827682303756E-2</v>
      </c>
      <c r="K92" s="63" t="s">
        <v>90</v>
      </c>
    </row>
    <row r="93" spans="1:11" x14ac:dyDescent="0.2">
      <c r="A93" s="151" t="s">
        <v>59</v>
      </c>
      <c r="B93" s="152"/>
      <c r="C93" s="152"/>
      <c r="D93" s="64">
        <f t="shared" si="25"/>
        <v>7.3170731707317069E-2</v>
      </c>
      <c r="E93" s="64">
        <f t="shared" si="26"/>
        <v>7.331378299120235E-2</v>
      </c>
      <c r="F93" s="64">
        <f t="shared" si="27"/>
        <v>7.6309794988610472E-2</v>
      </c>
      <c r="G93" s="100">
        <f t="shared" si="28"/>
        <v>9.5490716180371346E-2</v>
      </c>
      <c r="H93" s="64">
        <f t="shared" si="29"/>
        <v>8.2325849165227408E-2</v>
      </c>
      <c r="I93" s="100">
        <f t="shared" si="30"/>
        <v>7.6158940397350994E-2</v>
      </c>
      <c r="J93" s="89">
        <f t="shared" si="31"/>
        <v>7.6172782164421735E-2</v>
      </c>
      <c r="K93" s="63" t="s">
        <v>90</v>
      </c>
    </row>
    <row r="94" spans="1:11" x14ac:dyDescent="0.2">
      <c r="A94" s="151" t="s">
        <v>60</v>
      </c>
      <c r="B94" s="152"/>
      <c r="C94" s="152"/>
      <c r="D94" s="64">
        <f t="shared" si="25"/>
        <v>0.13887506222000995</v>
      </c>
      <c r="E94" s="64">
        <f t="shared" si="26"/>
        <v>0.14320625610948193</v>
      </c>
      <c r="F94" s="64">
        <f t="shared" si="27"/>
        <v>0.11788154897494305</v>
      </c>
      <c r="G94" s="100">
        <f t="shared" si="28"/>
        <v>5.8355437665782495E-2</v>
      </c>
      <c r="H94" s="64">
        <f t="shared" si="29"/>
        <v>4.7783534830166952E-2</v>
      </c>
      <c r="I94" s="100">
        <f t="shared" si="30"/>
        <v>4.5411542100283822E-2</v>
      </c>
      <c r="J94" s="89">
        <f t="shared" si="31"/>
        <v>4.1337668369716675E-2</v>
      </c>
      <c r="K94" s="63" t="s">
        <v>90</v>
      </c>
    </row>
    <row r="95" spans="1:11" x14ac:dyDescent="0.2">
      <c r="A95" s="151" t="s">
        <v>61</v>
      </c>
      <c r="B95" s="152"/>
      <c r="C95" s="152"/>
      <c r="D95" s="64">
        <f t="shared" si="25"/>
        <v>0.25783972125435539</v>
      </c>
      <c r="E95" s="64">
        <f t="shared" si="26"/>
        <v>0.27370478983382207</v>
      </c>
      <c r="F95" s="64">
        <f t="shared" si="27"/>
        <v>0.32061503416856491</v>
      </c>
      <c r="G95" s="100">
        <f t="shared" si="28"/>
        <v>0.41180371352785144</v>
      </c>
      <c r="H95" s="64">
        <f t="shared" si="29"/>
        <v>0.4674726540011514</v>
      </c>
      <c r="I95" s="100">
        <f t="shared" si="30"/>
        <v>0.49952696310312206</v>
      </c>
      <c r="J95" s="89">
        <f t="shared" si="31"/>
        <v>0.50952159777055273</v>
      </c>
      <c r="K95" s="63" t="s">
        <v>90</v>
      </c>
    </row>
    <row r="96" spans="1:11" x14ac:dyDescent="0.2">
      <c r="A96" s="151" t="s">
        <v>62</v>
      </c>
      <c r="B96" s="152"/>
      <c r="C96" s="152"/>
      <c r="D96" s="64">
        <f t="shared" si="25"/>
        <v>0.31309109009457442</v>
      </c>
      <c r="E96" s="64">
        <f t="shared" si="26"/>
        <v>0.28592375366568917</v>
      </c>
      <c r="F96" s="64">
        <f t="shared" si="27"/>
        <v>0.24316628701594534</v>
      </c>
      <c r="G96" s="100">
        <f t="shared" si="28"/>
        <v>0.18103448275862069</v>
      </c>
      <c r="H96" s="64">
        <f t="shared" si="29"/>
        <v>0.17616580310880828</v>
      </c>
      <c r="I96" s="100">
        <f t="shared" si="30"/>
        <v>0.16840113528855249</v>
      </c>
      <c r="J96" s="89">
        <f t="shared" si="31"/>
        <v>0.17696237807710172</v>
      </c>
      <c r="K96" s="63" t="s">
        <v>90</v>
      </c>
    </row>
    <row r="97" spans="1:11" ht="16" thickBot="1" x14ac:dyDescent="0.25">
      <c r="A97" s="153" t="s">
        <v>65</v>
      </c>
      <c r="B97" s="154"/>
      <c r="C97" s="154"/>
      <c r="D97" s="64">
        <f t="shared" si="25"/>
        <v>6.3713290194126429E-2</v>
      </c>
      <c r="E97" s="64">
        <f t="shared" si="26"/>
        <v>6.6959921798631472E-2</v>
      </c>
      <c r="F97" s="84">
        <f>F90/$F$7</f>
        <v>7.5740318906605916E-2</v>
      </c>
      <c r="G97" s="101">
        <f t="shared" si="28"/>
        <v>8.0238726790450923E-2</v>
      </c>
      <c r="H97" s="84">
        <f t="shared" si="29"/>
        <v>7.4841681059297643E-2</v>
      </c>
      <c r="I97" s="101">
        <f t="shared" si="30"/>
        <v>6.0075685903500473E-2</v>
      </c>
      <c r="J97" s="90">
        <f t="shared" si="31"/>
        <v>4.8304691128657685E-2</v>
      </c>
      <c r="K97" s="63" t="s">
        <v>90</v>
      </c>
    </row>
    <row r="98" spans="1:11" s="2" customFormat="1" ht="16" thickBot="1" x14ac:dyDescent="0.25">
      <c r="A98" s="155" t="s">
        <v>91</v>
      </c>
      <c r="B98" s="156"/>
      <c r="C98" s="156"/>
      <c r="D98" s="75" t="s">
        <v>103</v>
      </c>
      <c r="E98" s="77" t="s">
        <v>100</v>
      </c>
      <c r="F98" s="79" t="s">
        <v>70</v>
      </c>
      <c r="G98" s="65" t="s">
        <v>71</v>
      </c>
      <c r="H98" s="79" t="s">
        <v>72</v>
      </c>
      <c r="I98" s="65" t="s">
        <v>73</v>
      </c>
      <c r="J98" s="66" t="s">
        <v>74</v>
      </c>
      <c r="K98" s="67"/>
    </row>
    <row r="99" spans="1:11" x14ac:dyDescent="0.2">
      <c r="A99" s="38"/>
      <c r="B99" s="39"/>
      <c r="C99" s="40" t="s">
        <v>75</v>
      </c>
      <c r="D99" s="73">
        <v>155</v>
      </c>
      <c r="E99" s="50">
        <v>188</v>
      </c>
      <c r="F99" s="50">
        <v>193</v>
      </c>
      <c r="G99" s="102">
        <v>204</v>
      </c>
      <c r="H99" s="50">
        <v>191</v>
      </c>
      <c r="I99" s="102">
        <v>189</v>
      </c>
      <c r="J99" s="91">
        <v>186</v>
      </c>
      <c r="K99" s="54">
        <f t="shared" ref="K99:K101" si="32">AVERAGE(D99:H99)</f>
        <v>186.2</v>
      </c>
    </row>
    <row r="100" spans="1:11" x14ac:dyDescent="0.2">
      <c r="A100" s="28"/>
      <c r="B100" s="29"/>
      <c r="C100" s="40" t="s">
        <v>76</v>
      </c>
      <c r="D100" s="73">
        <v>73</v>
      </c>
      <c r="E100" s="50">
        <v>88</v>
      </c>
      <c r="F100" s="50">
        <v>110</v>
      </c>
      <c r="G100" s="102">
        <v>104</v>
      </c>
      <c r="H100" s="50">
        <v>105</v>
      </c>
      <c r="I100" s="102">
        <v>99</v>
      </c>
      <c r="J100" s="91">
        <v>108</v>
      </c>
      <c r="K100" s="54">
        <f t="shared" si="32"/>
        <v>96</v>
      </c>
    </row>
    <row r="101" spans="1:11" x14ac:dyDescent="0.2">
      <c r="A101" s="28"/>
      <c r="B101" s="29"/>
      <c r="C101" s="40" t="s">
        <v>77</v>
      </c>
      <c r="D101" s="73">
        <v>82</v>
      </c>
      <c r="E101" s="50">
        <v>100</v>
      </c>
      <c r="F101" s="50">
        <v>83</v>
      </c>
      <c r="G101" s="102">
        <v>100</v>
      </c>
      <c r="H101" s="50">
        <v>86</v>
      </c>
      <c r="I101" s="102">
        <v>90</v>
      </c>
      <c r="J101" s="91">
        <v>78</v>
      </c>
      <c r="K101" s="54">
        <f t="shared" si="32"/>
        <v>90.2</v>
      </c>
    </row>
    <row r="102" spans="1:11" x14ac:dyDescent="0.2">
      <c r="A102" s="28"/>
      <c r="B102" s="29"/>
      <c r="C102" s="40" t="s">
        <v>78</v>
      </c>
      <c r="D102" s="68">
        <f>IFERROR(D100/D99, "N/A")</f>
        <v>0.47096774193548385</v>
      </c>
      <c r="E102" s="68">
        <f>IFERROR(E100/E99, "N/A")</f>
        <v>0.46808510638297873</v>
      </c>
      <c r="F102" s="68">
        <f>IFERROR(F100/F99, "N/A")</f>
        <v>0.56994818652849744</v>
      </c>
      <c r="G102" s="103">
        <f t="shared" ref="G102:J102" si="33">IFERROR(G100/G99, "N/A")</f>
        <v>0.50980392156862742</v>
      </c>
      <c r="H102" s="68">
        <f t="shared" si="33"/>
        <v>0.54973821989528793</v>
      </c>
      <c r="I102" s="103">
        <f t="shared" si="33"/>
        <v>0.52380952380952384</v>
      </c>
      <c r="J102" s="92">
        <f t="shared" si="33"/>
        <v>0.58064516129032262</v>
      </c>
      <c r="K102" s="56" t="s">
        <v>90</v>
      </c>
    </row>
    <row r="103" spans="1:11" ht="16" thickBot="1" x14ac:dyDescent="0.25">
      <c r="A103" s="30"/>
      <c r="B103" s="31"/>
      <c r="C103" s="41" t="s">
        <v>79</v>
      </c>
      <c r="D103" s="69">
        <f>IFERROR(D101/D99,"N/A")</f>
        <v>0.52903225806451615</v>
      </c>
      <c r="E103" s="69">
        <f>IFERROR(E101/E99,"N/A")</f>
        <v>0.53191489361702127</v>
      </c>
      <c r="F103" s="69">
        <f>IFERROR(F101/F99,"N/A")</f>
        <v>0.43005181347150256</v>
      </c>
      <c r="G103" s="104">
        <f t="shared" ref="G103:J103" si="34">IFERROR(G101/G99,"N/A")</f>
        <v>0.49019607843137253</v>
      </c>
      <c r="H103" s="69">
        <f t="shared" si="34"/>
        <v>0.45026178010471202</v>
      </c>
      <c r="I103" s="104">
        <f t="shared" si="34"/>
        <v>0.47619047619047616</v>
      </c>
      <c r="J103" s="93">
        <f t="shared" si="34"/>
        <v>0.41935483870967744</v>
      </c>
      <c r="K103" s="56" t="s">
        <v>90</v>
      </c>
    </row>
    <row r="104" spans="1:11" s="2" customFormat="1" ht="16" thickBot="1" x14ac:dyDescent="0.25">
      <c r="A104" s="155" t="s">
        <v>84</v>
      </c>
      <c r="B104" s="156"/>
      <c r="C104" s="156"/>
      <c r="D104" s="75" t="s">
        <v>104</v>
      </c>
      <c r="E104" s="77" t="s">
        <v>101</v>
      </c>
      <c r="F104" s="79" t="s">
        <v>85</v>
      </c>
      <c r="G104" s="65" t="s">
        <v>86</v>
      </c>
      <c r="H104" s="79" t="s">
        <v>87</v>
      </c>
      <c r="I104" s="65" t="s">
        <v>88</v>
      </c>
      <c r="J104" s="66" t="s">
        <v>89</v>
      </c>
      <c r="K104" s="67"/>
    </row>
    <row r="105" spans="1:11" x14ac:dyDescent="0.2">
      <c r="A105" s="38"/>
      <c r="B105" s="39"/>
      <c r="C105" s="40" t="s">
        <v>75</v>
      </c>
      <c r="D105" s="73">
        <v>261</v>
      </c>
      <c r="E105" s="70">
        <v>260</v>
      </c>
      <c r="F105" s="50">
        <v>207</v>
      </c>
      <c r="G105" s="102">
        <v>215</v>
      </c>
      <c r="H105" s="50">
        <v>122</v>
      </c>
      <c r="I105" s="102">
        <v>158</v>
      </c>
      <c r="J105" s="91">
        <v>155</v>
      </c>
      <c r="K105" s="54">
        <f t="shared" ref="K105:K107" si="35">AVERAGE(D105:H105)</f>
        <v>213</v>
      </c>
    </row>
    <row r="106" spans="1:11" x14ac:dyDescent="0.2">
      <c r="A106" s="28"/>
      <c r="B106" s="29"/>
      <c r="C106" s="40" t="s">
        <v>80</v>
      </c>
      <c r="D106" s="73" t="s">
        <v>90</v>
      </c>
      <c r="E106" s="50">
        <v>148</v>
      </c>
      <c r="F106" s="50">
        <v>120</v>
      </c>
      <c r="G106" s="102">
        <v>161</v>
      </c>
      <c r="H106" s="50">
        <v>92</v>
      </c>
      <c r="I106" s="102">
        <v>109</v>
      </c>
      <c r="J106" s="91">
        <v>108</v>
      </c>
      <c r="K106" s="54">
        <f t="shared" si="35"/>
        <v>130.25</v>
      </c>
    </row>
    <row r="107" spans="1:11" x14ac:dyDescent="0.2">
      <c r="A107" s="28"/>
      <c r="B107" s="29"/>
      <c r="C107" s="40" t="s">
        <v>81</v>
      </c>
      <c r="D107" s="73" t="s">
        <v>90</v>
      </c>
      <c r="E107" s="50">
        <v>112</v>
      </c>
      <c r="F107" s="50">
        <v>87</v>
      </c>
      <c r="G107" s="102">
        <f t="shared" ref="G107:I107" si="36">G105-G106</f>
        <v>54</v>
      </c>
      <c r="H107" s="50">
        <f t="shared" si="36"/>
        <v>30</v>
      </c>
      <c r="I107" s="102">
        <f t="shared" si="36"/>
        <v>49</v>
      </c>
      <c r="J107" s="91">
        <f>J105-J106</f>
        <v>47</v>
      </c>
      <c r="K107" s="54">
        <f t="shared" si="35"/>
        <v>70.75</v>
      </c>
    </row>
    <row r="108" spans="1:11" x14ac:dyDescent="0.2">
      <c r="A108" s="28"/>
      <c r="B108" s="29"/>
      <c r="C108" s="40" t="s">
        <v>82</v>
      </c>
      <c r="D108" s="68" t="str">
        <f t="shared" ref="D108" si="37">IFERROR(D106/D105, "N/A")</f>
        <v>N/A</v>
      </c>
      <c r="E108" s="68">
        <f t="shared" ref="E108:J108" si="38">IFERROR(E106/E105, "N/A")</f>
        <v>0.56923076923076921</v>
      </c>
      <c r="F108" s="68">
        <f t="shared" si="38"/>
        <v>0.57971014492753625</v>
      </c>
      <c r="G108" s="103">
        <f t="shared" si="38"/>
        <v>0.74883720930232556</v>
      </c>
      <c r="H108" s="68">
        <f t="shared" si="38"/>
        <v>0.75409836065573765</v>
      </c>
      <c r="I108" s="103">
        <f t="shared" si="38"/>
        <v>0.689873417721519</v>
      </c>
      <c r="J108" s="92">
        <f t="shared" si="38"/>
        <v>0.6967741935483871</v>
      </c>
      <c r="K108" s="56" t="s">
        <v>90</v>
      </c>
    </row>
    <row r="109" spans="1:11" ht="16" thickBot="1" x14ac:dyDescent="0.25">
      <c r="A109" s="30"/>
      <c r="B109" s="31"/>
      <c r="C109" s="41" t="s">
        <v>83</v>
      </c>
      <c r="D109" s="69" t="str">
        <f t="shared" ref="D109" si="39">IFERROR(D107/D105,"N/A")</f>
        <v>N/A</v>
      </c>
      <c r="E109" s="69">
        <f t="shared" ref="E109:J109" si="40">IFERROR(E107/E105,"N/A")</f>
        <v>0.43076923076923079</v>
      </c>
      <c r="F109" s="69">
        <f t="shared" si="40"/>
        <v>0.42028985507246375</v>
      </c>
      <c r="G109" s="104">
        <f t="shared" si="40"/>
        <v>0.25116279069767444</v>
      </c>
      <c r="H109" s="69">
        <f t="shared" si="40"/>
        <v>0.24590163934426229</v>
      </c>
      <c r="I109" s="104">
        <f t="shared" si="40"/>
        <v>0.310126582278481</v>
      </c>
      <c r="J109" s="93">
        <f t="shared" si="40"/>
        <v>0.3032258064516129</v>
      </c>
      <c r="K109" s="57" t="s">
        <v>90</v>
      </c>
    </row>
    <row r="110" spans="1:11" ht="16" thickBot="1" x14ac:dyDescent="0.25">
      <c r="A110" s="157" t="s">
        <v>105</v>
      </c>
      <c r="B110" s="158"/>
      <c r="C110" s="158"/>
      <c r="D110" s="3" t="s">
        <v>102</v>
      </c>
      <c r="E110" s="106" t="s">
        <v>92</v>
      </c>
      <c r="F110" s="32" t="s">
        <v>2</v>
      </c>
      <c r="G110" s="32" t="s">
        <v>3</v>
      </c>
      <c r="H110" s="107" t="s">
        <v>4</v>
      </c>
      <c r="I110" s="108" t="s">
        <v>5</v>
      </c>
      <c r="J110" s="33" t="s">
        <v>6</v>
      </c>
      <c r="K110" s="67"/>
    </row>
    <row r="111" spans="1:11" ht="16" thickBot="1" x14ac:dyDescent="0.25">
      <c r="A111" s="180"/>
      <c r="B111" s="181"/>
      <c r="C111" s="6" t="s">
        <v>46</v>
      </c>
      <c r="D111" s="7">
        <v>152</v>
      </c>
      <c r="E111" s="109">
        <v>183</v>
      </c>
      <c r="F111" s="7">
        <v>129</v>
      </c>
      <c r="G111" s="7">
        <v>133</v>
      </c>
      <c r="H111" s="110">
        <v>154</v>
      </c>
      <c r="I111" s="8">
        <v>256</v>
      </c>
      <c r="J111" s="9">
        <v>300</v>
      </c>
      <c r="K111" s="111">
        <f>AVERAGE(D111:H111)</f>
        <v>150.19999999999999</v>
      </c>
    </row>
    <row r="112" spans="1:11" ht="16" thickBot="1" x14ac:dyDescent="0.25">
      <c r="A112" s="140" t="s">
        <v>106</v>
      </c>
      <c r="B112" s="141"/>
      <c r="C112" s="142"/>
      <c r="D112" s="3" t="s">
        <v>107</v>
      </c>
      <c r="E112" s="112" t="s">
        <v>108</v>
      </c>
      <c r="F112" s="112" t="s">
        <v>109</v>
      </c>
      <c r="G112" s="112" t="s">
        <v>110</v>
      </c>
      <c r="H112" s="113" t="s">
        <v>111</v>
      </c>
      <c r="I112" s="113" t="s">
        <v>112</v>
      </c>
      <c r="J112" s="114" t="s">
        <v>113</v>
      </c>
      <c r="K112" s="67"/>
    </row>
    <row r="113" spans="1:11" x14ac:dyDescent="0.2">
      <c r="A113" s="38"/>
      <c r="B113" s="39"/>
      <c r="C113" s="40" t="s">
        <v>75</v>
      </c>
      <c r="D113" s="102">
        <v>133</v>
      </c>
      <c r="E113" s="102">
        <v>154</v>
      </c>
      <c r="F113" s="102">
        <v>256</v>
      </c>
      <c r="G113" s="102">
        <v>300</v>
      </c>
      <c r="H113" s="115" t="s">
        <v>90</v>
      </c>
      <c r="I113" s="102" t="s">
        <v>90</v>
      </c>
      <c r="J113" s="116" t="s">
        <v>90</v>
      </c>
      <c r="K113" s="54">
        <f>AVERAGE(D113:H113)</f>
        <v>210.75</v>
      </c>
    </row>
    <row r="114" spans="1:11" x14ac:dyDescent="0.2">
      <c r="A114" s="28"/>
      <c r="B114" s="29"/>
      <c r="C114" s="40" t="s">
        <v>76</v>
      </c>
      <c r="D114" s="102">
        <v>88</v>
      </c>
      <c r="E114" s="102">
        <v>110</v>
      </c>
      <c r="F114" s="102">
        <v>200</v>
      </c>
      <c r="G114" s="102">
        <v>235</v>
      </c>
      <c r="H114" s="115" t="s">
        <v>90</v>
      </c>
      <c r="I114" s="102" t="s">
        <v>90</v>
      </c>
      <c r="J114" s="116" t="s">
        <v>90</v>
      </c>
      <c r="K114" s="54">
        <f t="shared" ref="K114:K115" si="41">AVERAGE(D114:H114)</f>
        <v>158.25</v>
      </c>
    </row>
    <row r="115" spans="1:11" x14ac:dyDescent="0.2">
      <c r="A115" s="28"/>
      <c r="B115" s="29"/>
      <c r="C115" s="40" t="s">
        <v>77</v>
      </c>
      <c r="D115" s="102">
        <v>45</v>
      </c>
      <c r="E115" s="102">
        <v>44</v>
      </c>
      <c r="F115" s="102">
        <v>56</v>
      </c>
      <c r="G115" s="102">
        <v>65</v>
      </c>
      <c r="H115" s="115" t="s">
        <v>90</v>
      </c>
      <c r="I115" s="102" t="s">
        <v>90</v>
      </c>
      <c r="J115" s="116" t="s">
        <v>90</v>
      </c>
      <c r="K115" s="54">
        <f t="shared" si="41"/>
        <v>52.5</v>
      </c>
    </row>
    <row r="116" spans="1:11" x14ac:dyDescent="0.2">
      <c r="A116" s="28"/>
      <c r="B116" s="29"/>
      <c r="C116" s="40" t="s">
        <v>76</v>
      </c>
      <c r="D116" s="103">
        <f>D114/D113</f>
        <v>0.66165413533834583</v>
      </c>
      <c r="E116" s="103">
        <f>E114/E113</f>
        <v>0.7142857142857143</v>
      </c>
      <c r="F116" s="103">
        <f>F114/F113</f>
        <v>0.78125</v>
      </c>
      <c r="G116" s="103">
        <f>G114/G113</f>
        <v>0.78333333333333333</v>
      </c>
      <c r="H116" s="115" t="s">
        <v>90</v>
      </c>
      <c r="I116" s="102" t="s">
        <v>90</v>
      </c>
      <c r="J116" s="116" t="s">
        <v>90</v>
      </c>
      <c r="K116" s="56" t="s">
        <v>90</v>
      </c>
    </row>
    <row r="117" spans="1:11" ht="16" thickBot="1" x14ac:dyDescent="0.25">
      <c r="A117" s="30"/>
      <c r="B117" s="31"/>
      <c r="C117" s="41" t="s">
        <v>79</v>
      </c>
      <c r="D117" s="104">
        <f>D115/D113</f>
        <v>0.33834586466165412</v>
      </c>
      <c r="E117" s="104">
        <f>E115/E113</f>
        <v>0.2857142857142857</v>
      </c>
      <c r="F117" s="104">
        <f>F115/F113</f>
        <v>0.21875</v>
      </c>
      <c r="G117" s="104">
        <f>G115/G113</f>
        <v>0.21666666666666667</v>
      </c>
      <c r="H117" s="117" t="s">
        <v>90</v>
      </c>
      <c r="I117" s="118" t="s">
        <v>90</v>
      </c>
      <c r="J117" s="119" t="s">
        <v>90</v>
      </c>
      <c r="K117" s="57" t="s">
        <v>90</v>
      </c>
    </row>
    <row r="118" spans="1:11" ht="16" thickBot="1" x14ac:dyDescent="0.25">
      <c r="A118" s="140" t="s">
        <v>105</v>
      </c>
      <c r="B118" s="141"/>
      <c r="C118" s="142"/>
      <c r="D118" s="3" t="s">
        <v>102</v>
      </c>
      <c r="E118" s="106" t="s">
        <v>92</v>
      </c>
      <c r="F118" s="32" t="s">
        <v>2</v>
      </c>
      <c r="G118" s="32" t="s">
        <v>3</v>
      </c>
      <c r="H118" s="107" t="s">
        <v>4</v>
      </c>
      <c r="I118" s="108" t="s">
        <v>5</v>
      </c>
      <c r="J118" s="33" t="s">
        <v>6</v>
      </c>
    </row>
    <row r="119" spans="1:11" ht="16" thickBot="1" x14ac:dyDescent="0.25">
      <c r="A119" s="143"/>
      <c r="B119" s="144"/>
      <c r="C119" s="6" t="s">
        <v>46</v>
      </c>
      <c r="D119" s="7">
        <v>152</v>
      </c>
      <c r="E119" s="109">
        <v>183</v>
      </c>
      <c r="F119" s="7">
        <v>129</v>
      </c>
      <c r="G119" s="7">
        <v>133</v>
      </c>
      <c r="H119" s="110">
        <v>154</v>
      </c>
      <c r="I119" s="8">
        <v>256</v>
      </c>
      <c r="J119" s="9">
        <v>300</v>
      </c>
    </row>
    <row r="120" spans="1:11" ht="16" thickBot="1" x14ac:dyDescent="0.25">
      <c r="A120" s="140" t="s">
        <v>114</v>
      </c>
      <c r="B120" s="141"/>
      <c r="C120" s="142"/>
      <c r="D120" s="3" t="s">
        <v>102</v>
      </c>
      <c r="E120" s="112" t="s">
        <v>92</v>
      </c>
      <c r="F120" s="112" t="s">
        <v>2</v>
      </c>
      <c r="G120" s="112" t="s">
        <v>3</v>
      </c>
      <c r="H120" s="113" t="s">
        <v>4</v>
      </c>
      <c r="I120" s="113" t="s">
        <v>5</v>
      </c>
      <c r="J120" s="114" t="s">
        <v>6</v>
      </c>
    </row>
    <row r="121" spans="1:11" ht="16" thickBot="1" x14ac:dyDescent="0.25">
      <c r="A121" s="120"/>
      <c r="B121" s="121"/>
      <c r="C121" s="122" t="s">
        <v>75</v>
      </c>
      <c r="D121" s="123">
        <v>152</v>
      </c>
      <c r="E121" s="123">
        <v>183</v>
      </c>
      <c r="F121" s="123">
        <v>129</v>
      </c>
      <c r="G121" s="123">
        <v>133</v>
      </c>
      <c r="H121" s="124">
        <v>154</v>
      </c>
      <c r="I121" s="123">
        <v>256</v>
      </c>
      <c r="J121" s="125">
        <v>300</v>
      </c>
    </row>
    <row r="122" spans="1:11" x14ac:dyDescent="0.2">
      <c r="A122" s="26"/>
      <c r="B122" s="27"/>
      <c r="C122" s="122" t="s">
        <v>115</v>
      </c>
      <c r="D122" s="123">
        <v>132</v>
      </c>
      <c r="E122" s="123">
        <v>154</v>
      </c>
      <c r="F122" s="123">
        <v>112</v>
      </c>
      <c r="G122" s="126">
        <v>113</v>
      </c>
      <c r="H122" s="127">
        <v>132</v>
      </c>
      <c r="I122" s="126">
        <v>235</v>
      </c>
      <c r="J122" s="128">
        <v>278</v>
      </c>
    </row>
    <row r="123" spans="1:11" x14ac:dyDescent="0.2">
      <c r="A123" s="28"/>
      <c r="B123" s="29"/>
      <c r="C123" s="40" t="s">
        <v>116</v>
      </c>
      <c r="D123" s="102" t="s">
        <v>90</v>
      </c>
      <c r="E123" s="102">
        <v>142</v>
      </c>
      <c r="F123" s="102">
        <v>99</v>
      </c>
      <c r="G123" s="129">
        <v>94</v>
      </c>
      <c r="H123" s="130" t="s">
        <v>117</v>
      </c>
      <c r="I123" s="129">
        <v>221</v>
      </c>
      <c r="J123" s="131">
        <v>263</v>
      </c>
    </row>
    <row r="124" spans="1:11" x14ac:dyDescent="0.2">
      <c r="A124" s="132"/>
      <c r="B124" s="133"/>
      <c r="C124" s="134" t="s">
        <v>118</v>
      </c>
      <c r="D124" s="135" t="s">
        <v>90</v>
      </c>
      <c r="E124" s="136">
        <v>113</v>
      </c>
      <c r="F124" s="136" t="s">
        <v>119</v>
      </c>
      <c r="G124" s="136">
        <v>97</v>
      </c>
      <c r="H124" s="137" t="s">
        <v>120</v>
      </c>
      <c r="I124" s="138">
        <v>202</v>
      </c>
      <c r="J124" s="139" t="s">
        <v>121</v>
      </c>
    </row>
    <row r="125" spans="1:11" x14ac:dyDescent="0.2">
      <c r="A125" s="28"/>
      <c r="B125" s="29"/>
      <c r="C125" s="40" t="s">
        <v>122</v>
      </c>
      <c r="D125" s="103">
        <f>D122/D121</f>
        <v>0.86842105263157898</v>
      </c>
      <c r="E125" s="103">
        <f>154/182</f>
        <v>0.84615384615384615</v>
      </c>
      <c r="F125" s="103">
        <f t="shared" ref="F125:J125" si="42">F122/F121</f>
        <v>0.86821705426356588</v>
      </c>
      <c r="G125" s="103">
        <f t="shared" si="42"/>
        <v>0.84962406015037595</v>
      </c>
      <c r="H125" s="103">
        <f t="shared" si="42"/>
        <v>0.8571428571428571</v>
      </c>
      <c r="I125" s="103">
        <f t="shared" si="42"/>
        <v>0.91796875</v>
      </c>
      <c r="J125" s="92">
        <f t="shared" si="42"/>
        <v>0.92666666666666664</v>
      </c>
    </row>
    <row r="126" spans="1:11" x14ac:dyDescent="0.2">
      <c r="A126" s="28"/>
      <c r="B126" s="29"/>
      <c r="C126" s="40" t="s">
        <v>123</v>
      </c>
      <c r="D126" s="103" t="s">
        <v>90</v>
      </c>
      <c r="E126" s="103">
        <f>142/182</f>
        <v>0.78021978021978022</v>
      </c>
      <c r="F126" s="103">
        <f t="shared" ref="F126:J126" si="43">F123/F121</f>
        <v>0.76744186046511631</v>
      </c>
      <c r="G126" s="103">
        <f t="shared" si="43"/>
        <v>0.70676691729323304</v>
      </c>
      <c r="H126" s="103">
        <f>123/153</f>
        <v>0.80392156862745101</v>
      </c>
      <c r="I126" s="103">
        <f t="shared" si="43"/>
        <v>0.86328125</v>
      </c>
      <c r="J126" s="92">
        <f t="shared" si="43"/>
        <v>0.87666666666666671</v>
      </c>
    </row>
    <row r="127" spans="1:11" ht="16" thickBot="1" x14ac:dyDescent="0.25">
      <c r="A127" s="28"/>
      <c r="B127" s="29"/>
      <c r="C127" s="40" t="s">
        <v>124</v>
      </c>
      <c r="D127" s="103" t="s">
        <v>90</v>
      </c>
      <c r="E127" s="103">
        <f>113/152</f>
        <v>0.74342105263157898</v>
      </c>
      <c r="F127" s="103">
        <f>99/128</f>
        <v>0.7734375</v>
      </c>
      <c r="G127" s="103">
        <f>97/132</f>
        <v>0.73484848484848486</v>
      </c>
      <c r="H127" s="103">
        <f>118/150</f>
        <v>0.78666666666666663</v>
      </c>
      <c r="I127" s="103">
        <f t="shared" ref="I127" si="44">I124/I121</f>
        <v>0.7890625</v>
      </c>
      <c r="J127" s="92">
        <f>239/283</f>
        <v>0.84452296819787986</v>
      </c>
    </row>
    <row r="128" spans="1:11" x14ac:dyDescent="0.2">
      <c r="A128" s="145" t="s">
        <v>125</v>
      </c>
      <c r="B128" s="146"/>
      <c r="C128" s="146"/>
      <c r="D128" s="146"/>
      <c r="E128" s="146"/>
      <c r="F128" s="146"/>
      <c r="G128" s="146"/>
      <c r="H128" s="146"/>
      <c r="I128" s="146"/>
      <c r="J128" s="147"/>
    </row>
    <row r="129" spans="1:10" ht="16" thickBot="1" x14ac:dyDescent="0.25">
      <c r="A129" s="148" t="s">
        <v>126</v>
      </c>
      <c r="B129" s="149"/>
      <c r="C129" s="149"/>
      <c r="D129" s="149"/>
      <c r="E129" s="149"/>
      <c r="F129" s="149"/>
      <c r="G129" s="149"/>
      <c r="H129" s="149"/>
      <c r="I129" s="149"/>
      <c r="J129" s="150"/>
    </row>
  </sheetData>
  <mergeCells count="49">
    <mergeCell ref="A110:C110"/>
    <mergeCell ref="A111:B111"/>
    <mergeCell ref="A112:C112"/>
    <mergeCell ref="K1:K3"/>
    <mergeCell ref="A88:C88"/>
    <mergeCell ref="A77:C77"/>
    <mergeCell ref="A1:J3"/>
    <mergeCell ref="A4:F4"/>
    <mergeCell ref="G4:J4"/>
    <mergeCell ref="A21:B23"/>
    <mergeCell ref="A24:B26"/>
    <mergeCell ref="A27:B29"/>
    <mergeCell ref="A30:C30"/>
    <mergeCell ref="A31:B35"/>
    <mergeCell ref="G5:J5"/>
    <mergeCell ref="A20:C20"/>
    <mergeCell ref="A17:B19"/>
    <mergeCell ref="A5:F5"/>
    <mergeCell ref="A53:C53"/>
    <mergeCell ref="A58:C58"/>
    <mergeCell ref="A78:B79"/>
    <mergeCell ref="A6:C6"/>
    <mergeCell ref="A7:B9"/>
    <mergeCell ref="A10:C10"/>
    <mergeCell ref="A11:B13"/>
    <mergeCell ref="A14:B16"/>
    <mergeCell ref="A36:B40"/>
    <mergeCell ref="A41:B45"/>
    <mergeCell ref="A46:C46"/>
    <mergeCell ref="A83:C83"/>
    <mergeCell ref="A84:C84"/>
    <mergeCell ref="A85:C85"/>
    <mergeCell ref="A86:C86"/>
    <mergeCell ref="A87:C87"/>
    <mergeCell ref="A89:C89"/>
    <mergeCell ref="A91:C91"/>
    <mergeCell ref="A97:C97"/>
    <mergeCell ref="A98:C98"/>
    <mergeCell ref="A104:C104"/>
    <mergeCell ref="A92:C92"/>
    <mergeCell ref="A93:C93"/>
    <mergeCell ref="A94:C94"/>
    <mergeCell ref="A95:C95"/>
    <mergeCell ref="A96:C96"/>
    <mergeCell ref="A118:C118"/>
    <mergeCell ref="A119:B119"/>
    <mergeCell ref="A120:C120"/>
    <mergeCell ref="A128:J128"/>
    <mergeCell ref="A129:J129"/>
  </mergeCells>
  <phoneticPr fontId="12" type="noConversion"/>
  <pageMargins left="0.7" right="0.7" top="0.75" bottom="0.75" header="0.3" footer="0.3"/>
  <ignoredErrors>
    <ignoredError sqref="K1:K6 K8:K109 K118:K10485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Institutional Activity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Fischer, Ashley</dc:creator>
  <cp:lastModifiedBy>Carrie McCray</cp:lastModifiedBy>
  <dcterms:created xsi:type="dcterms:W3CDTF">2023-10-19T15:55:34Z</dcterms:created>
  <dcterms:modified xsi:type="dcterms:W3CDTF">2026-06-24T17:44:34Z</dcterms:modified>
</cp:coreProperties>
</file>